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Fakultet doktorske studije\Nastava\Račun izravnanja\Vezbe\Vezbe ppt\"/>
    </mc:Choice>
  </mc:AlternateContent>
  <bookViews>
    <workbookView xWindow="-90" yWindow="-90" windowWidth="23235" windowHeight="12555" activeTab="3"/>
  </bookViews>
  <sheets>
    <sheet name="Zadatak_2.1" sheetId="1" r:id="rId1"/>
    <sheet name="Zadatak_2.2" sheetId="2" r:id="rId2"/>
    <sheet name="Zadatak_2.3" sheetId="3" r:id="rId3"/>
    <sheet name="Zadatak_2.4" sheetId="4" r:id="rId4"/>
    <sheet name="Zadatak_2.5" sheetId="5" r:id="rId5"/>
  </sheets>
  <definedNames>
    <definedName name="_xlnm._FilterDatabase" localSheetId="0" hidden="1">Zadatak_2.1!$C$11:$C$35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5" i="4" l="1"/>
  <c r="E59" i="4"/>
  <c r="E61" i="4" s="1"/>
  <c r="J49" i="2"/>
  <c r="I49" i="2"/>
  <c r="E46" i="2"/>
  <c r="E36" i="2"/>
  <c r="I54" i="1"/>
  <c r="E31" i="1"/>
  <c r="E26" i="1"/>
  <c r="L91" i="5"/>
  <c r="L76" i="5"/>
  <c r="L74" i="5"/>
  <c r="L56" i="5"/>
  <c r="L42" i="5"/>
  <c r="L41" i="5"/>
  <c r="E89" i="4"/>
  <c r="E87" i="4"/>
  <c r="E85" i="4"/>
  <c r="F83" i="4" a="1"/>
  <c r="F83" i="4" s="1"/>
  <c r="E83" i="4"/>
  <c r="E57" i="4"/>
  <c r="E55" i="4"/>
  <c r="E53" i="4"/>
  <c r="E51" i="4"/>
  <c r="E49" i="4"/>
  <c r="E47" i="4"/>
  <c r="F47" i="4" a="1"/>
  <c r="F47" i="4" s="1"/>
  <c r="E30" i="4"/>
  <c r="E28" i="4"/>
  <c r="E26" i="4"/>
  <c r="E24" i="4"/>
  <c r="E18" i="1" a="1"/>
  <c r="E18" i="1" s="1"/>
  <c r="E20" i="3" l="1"/>
  <c r="F18" i="3" l="1"/>
  <c r="E41" i="2"/>
  <c r="F39" i="2"/>
  <c r="E31" i="2"/>
  <c r="F29" i="2"/>
  <c r="F44" i="1"/>
  <c r="E46" i="1" s="1"/>
  <c r="F34" i="1"/>
  <c r="E36" i="1" s="1"/>
  <c r="F24" i="1"/>
  <c r="G92" i="5" l="1"/>
  <c r="B97" i="5" s="1"/>
  <c r="G93" i="5"/>
  <c r="B92" i="5"/>
  <c r="D92" i="5"/>
  <c r="E92" i="5"/>
  <c r="C91" i="5"/>
  <c r="D91" i="5"/>
  <c r="B91" i="5"/>
  <c r="H91" i="5" s="1"/>
  <c r="K93" i="5" s="1"/>
  <c r="E93" i="5" s="1"/>
  <c r="H21" i="5"/>
  <c r="G77" i="5"/>
  <c r="D76" i="5"/>
  <c r="E76" i="5"/>
  <c r="C76" i="5"/>
  <c r="C75" i="5"/>
  <c r="D75" i="5"/>
  <c r="E75" i="5"/>
  <c r="C74" i="5"/>
  <c r="D74" i="5"/>
  <c r="E74" i="5"/>
  <c r="B76" i="5"/>
  <c r="B75" i="5"/>
  <c r="B74" i="5"/>
  <c r="H74" i="5" l="1"/>
  <c r="K77" i="5" s="1"/>
  <c r="H92" i="5"/>
  <c r="J91" i="5"/>
  <c r="G91" i="5"/>
  <c r="B96" i="5" s="1"/>
  <c r="G74" i="5"/>
  <c r="B80" i="5" s="1"/>
  <c r="H75" i="5"/>
  <c r="H76" i="5"/>
  <c r="G75" i="5"/>
  <c r="B81" i="5" s="1"/>
  <c r="G76" i="5"/>
  <c r="B82" i="5" s="1"/>
  <c r="I91" i="5"/>
  <c r="D97" i="5"/>
  <c r="F91" i="5"/>
  <c r="I92" i="5"/>
  <c r="I74" i="5"/>
  <c r="I76" i="5"/>
  <c r="F75" i="5"/>
  <c r="J75" i="5"/>
  <c r="G81" i="5" s="1"/>
  <c r="J76" i="5"/>
  <c r="F74" i="5"/>
  <c r="I75" i="5"/>
  <c r="F76" i="5"/>
  <c r="F92" i="5"/>
  <c r="J92" i="5"/>
  <c r="L92" i="5" s="1"/>
  <c r="J74" i="5"/>
  <c r="G58" i="5"/>
  <c r="E58" i="5" s="1"/>
  <c r="D57" i="5"/>
  <c r="E57" i="5"/>
  <c r="B57" i="5"/>
  <c r="C56" i="5"/>
  <c r="D56" i="5"/>
  <c r="B56" i="5"/>
  <c r="C42" i="5"/>
  <c r="D42" i="5"/>
  <c r="E42" i="5"/>
  <c r="B42" i="5"/>
  <c r="G43" i="5"/>
  <c r="E43" i="5" s="1"/>
  <c r="D47" i="5" s="1"/>
  <c r="C41" i="5"/>
  <c r="D41" i="5"/>
  <c r="E41" i="5"/>
  <c r="B41" i="5"/>
  <c r="C40" i="5"/>
  <c r="D40" i="5"/>
  <c r="E40" i="5"/>
  <c r="B40" i="5"/>
  <c r="E77" i="5" l="1"/>
  <c r="D80" i="5" s="1"/>
  <c r="D96" i="5"/>
  <c r="K92" i="5"/>
  <c r="K91" i="5"/>
  <c r="D81" i="5"/>
  <c r="K75" i="5"/>
  <c r="K74" i="5"/>
  <c r="K76" i="5"/>
  <c r="L75" i="5"/>
  <c r="G82" i="5"/>
  <c r="F57" i="5"/>
  <c r="H57" i="5" s="1"/>
  <c r="B61" i="5" s="1"/>
  <c r="J56" i="5"/>
  <c r="I57" i="5"/>
  <c r="F40" i="5"/>
  <c r="H40" i="5" s="1"/>
  <c r="B45" i="5" s="1"/>
  <c r="I56" i="5"/>
  <c r="G57" i="5"/>
  <c r="D61" i="5"/>
  <c r="D60" i="5"/>
  <c r="F56" i="5"/>
  <c r="H56" i="5" s="1"/>
  <c r="B60" i="5" s="1"/>
  <c r="J57" i="5"/>
  <c r="G56" i="5"/>
  <c r="J41" i="5"/>
  <c r="G46" i="5" s="1"/>
  <c r="I42" i="5"/>
  <c r="J40" i="5"/>
  <c r="J42" i="5"/>
  <c r="G47" i="5" s="1"/>
  <c r="F42" i="5"/>
  <c r="H42" i="5" s="1"/>
  <c r="B47" i="5" s="1"/>
  <c r="I40" i="5"/>
  <c r="I41" i="5"/>
  <c r="G42" i="5"/>
  <c r="D45" i="5"/>
  <c r="D46" i="5"/>
  <c r="F41" i="5"/>
  <c r="H41" i="5" s="1"/>
  <c r="B46" i="5" s="1"/>
  <c r="G40" i="5"/>
  <c r="G41" i="5"/>
  <c r="E144" i="4"/>
  <c r="E142" i="4"/>
  <c r="E140" i="4"/>
  <c r="E128" i="4"/>
  <c r="E122" i="4"/>
  <c r="E120" i="4"/>
  <c r="E124" i="4"/>
  <c r="E126" i="4"/>
  <c r="E91" i="4"/>
  <c r="B116" i="4"/>
  <c r="B114" i="4"/>
  <c r="B115" i="4"/>
  <c r="B113" i="4"/>
  <c r="B112" i="4"/>
  <c r="B109" i="4"/>
  <c r="B110" i="4"/>
  <c r="B111" i="4"/>
  <c r="B108" i="4"/>
  <c r="B107" i="4"/>
  <c r="E118" i="4" s="1"/>
  <c r="B77" i="4"/>
  <c r="B78" i="4"/>
  <c r="B79" i="4"/>
  <c r="B80" i="4"/>
  <c r="B81" i="4"/>
  <c r="B72" i="4"/>
  <c r="B73" i="4"/>
  <c r="B74" i="4"/>
  <c r="B75" i="4"/>
  <c r="B76" i="4"/>
  <c r="B71" i="4"/>
  <c r="G18" i="4"/>
  <c r="B42" i="4"/>
  <c r="B43" i="4"/>
  <c r="B44" i="4"/>
  <c r="B45" i="4"/>
  <c r="B41" i="4"/>
  <c r="B40" i="4"/>
  <c r="B36" i="4"/>
  <c r="B37" i="4"/>
  <c r="B38" i="4"/>
  <c r="B39" i="4"/>
  <c r="B35" i="4"/>
  <c r="B34" i="4"/>
  <c r="D82" i="5" l="1"/>
  <c r="E97" i="4"/>
  <c r="E130" i="4"/>
  <c r="E132" i="4" s="1"/>
  <c r="L40" i="5"/>
  <c r="K57" i="5"/>
  <c r="K40" i="5"/>
  <c r="K56" i="5"/>
  <c r="L57" i="5"/>
  <c r="K41" i="5"/>
  <c r="K42" i="5"/>
  <c r="G19" i="4"/>
  <c r="E93" i="4"/>
  <c r="C73" i="4"/>
  <c r="C39" i="4"/>
  <c r="E37" i="3"/>
  <c r="E35" i="3"/>
  <c r="E25" i="3"/>
  <c r="J28" i="3" s="1"/>
  <c r="E23" i="2" a="1"/>
  <c r="E23" i="2" s="1"/>
  <c r="E21" i="2"/>
  <c r="E19" i="2"/>
  <c r="E17" i="2"/>
  <c r="E16" i="1"/>
  <c r="E12" i="1"/>
  <c r="E14" i="1"/>
  <c r="C111" i="4" l="1"/>
  <c r="C116" i="4"/>
  <c r="C113" i="4"/>
  <c r="C110" i="4"/>
  <c r="C107" i="4"/>
  <c r="C115" i="4"/>
  <c r="C108" i="4"/>
  <c r="C109" i="4"/>
  <c r="C114" i="4"/>
  <c r="C81" i="4"/>
  <c r="C112" i="4"/>
  <c r="C79" i="4"/>
  <c r="C78" i="4"/>
  <c r="C72" i="4"/>
  <c r="C71" i="4"/>
  <c r="C45" i="4"/>
  <c r="C74" i="4"/>
  <c r="C80" i="4"/>
  <c r="C75" i="4"/>
  <c r="C77" i="4"/>
  <c r="C76" i="4"/>
  <c r="C36" i="4"/>
  <c r="C44" i="4"/>
  <c r="C37" i="4"/>
  <c r="C42" i="4"/>
  <c r="C38" i="4"/>
  <c r="C41" i="4"/>
  <c r="C40" i="4"/>
  <c r="C43" i="4"/>
  <c r="C35" i="4"/>
  <c r="C34" i="4"/>
  <c r="I28" i="3"/>
  <c r="E41" i="1"/>
  <c r="E51" i="1"/>
  <c r="F118" i="4" l="1" a="1"/>
  <c r="F118" i="4" s="1"/>
  <c r="J54" i="1"/>
  <c r="F23" i="2"/>
  <c r="F18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<sst xmlns="http://schemas.openxmlformats.org/spreadsheetml/2006/main" count="278" uniqueCount="122">
  <si>
    <t>Neka je dato 10 rezultata EDM merenja dužina u metrima:</t>
  </si>
  <si>
    <t>Poređati rezultate merenja u varijacioni niz i sračunati srednju vrednost, standardno odstupanje, medijanu, modu, verovatnu grešku E50, E95, i analizirati da li postoje merenja izvan 99.7% nivoa.</t>
  </si>
  <si>
    <t>Rastući varijacioni niz</t>
  </si>
  <si>
    <t>Srednja vrednost</t>
  </si>
  <si>
    <t>Standardno odstupanje</t>
  </si>
  <si>
    <t>Medijana</t>
  </si>
  <si>
    <t>Moda</t>
  </si>
  <si>
    <t>Verovatna greška E50</t>
  </si>
  <si>
    <t>Verovatna greška E95</t>
  </si>
  <si>
    <t>Kvantil standardizovanog normalnog rasporeda za verovatnoću 95%</t>
  </si>
  <si>
    <t>Kvantil standardizovanog normalnog rasporeda za verovatnoću 50%</t>
  </si>
  <si>
    <t>Kvantil standardizovanog normalnog rasporeda za verovatnoću 99.7%</t>
  </si>
  <si>
    <t>Verovatna greška E997</t>
  </si>
  <si>
    <t>Na osnovu zadatog nivoa poverenja od 99.7% može se zaključiti da u rezultatima merenja nema grubih grešaka, tj. sva merenja su u zadatom intervalu.</t>
  </si>
  <si>
    <r>
      <t xml:space="preserve">Dat je skup od 20 rezultata merenja pravaca instrumentom čiji je standard merenja </t>
    </r>
    <r>
      <rPr>
        <sz val="12"/>
        <color theme="1"/>
        <rFont val="Calibri"/>
        <family val="2"/>
      </rPr>
      <t>σ</t>
    </r>
    <r>
      <rPr>
        <sz val="12"/>
        <color theme="1"/>
        <rFont val="Times New Roman"/>
        <family val="1"/>
      </rPr>
      <t>=3</t>
    </r>
    <r>
      <rPr>
        <sz val="12"/>
        <color theme="1"/>
        <rFont val="Calibri"/>
        <family val="2"/>
      </rPr>
      <t>"</t>
    </r>
  </si>
  <si>
    <t>Poređati rezultate merenja u varijacioni niz i sračunati srednju vrednost pravca, standardno odstupanje, medijanu, modu, i verovatnu grešku E95. Za nivo poverenja od 99% proveriti da li neki od rezultata merenja izlazi iz zadatog intervala poverenja.</t>
  </si>
  <si>
    <t>Kvantil standardizovanog normalnog rasporeda za verovatnoću 99%</t>
  </si>
  <si>
    <t>Računanje intervala poverenja</t>
  </si>
  <si>
    <r>
      <t xml:space="preserve">Dato: </t>
    </r>
    <r>
      <rPr>
        <b/>
        <i/>
        <sz val="14"/>
        <color theme="1"/>
        <rFont val="Calibri"/>
        <family val="2"/>
        <scheme val="minor"/>
      </rPr>
      <t>a priori</t>
    </r>
    <r>
      <rPr>
        <b/>
        <sz val="14"/>
        <color theme="1"/>
        <rFont val="Calibri"/>
        <family val="2"/>
        <scheme val="minor"/>
      </rPr>
      <t xml:space="preserve"> standardno odstupanje σ=3"</t>
    </r>
  </si>
  <si>
    <r>
      <t xml:space="preserve">Napomena: Obzirom da je dato </t>
    </r>
    <r>
      <rPr>
        <b/>
        <i/>
        <sz val="14"/>
        <color theme="1"/>
        <rFont val="Calibri"/>
        <family val="2"/>
        <scheme val="minor"/>
      </rPr>
      <t>a priori</t>
    </r>
    <r>
      <rPr>
        <b/>
        <sz val="14"/>
        <color theme="1"/>
        <rFont val="Calibri"/>
        <family val="2"/>
        <scheme val="minor"/>
      </rPr>
      <t xml:space="preserve"> standardno odstupanje σ=3</t>
    </r>
    <r>
      <rPr>
        <b/>
        <sz val="14"/>
        <color theme="1"/>
        <rFont val="Calibri"/>
        <family val="2"/>
      </rPr>
      <t>"</t>
    </r>
    <r>
      <rPr>
        <b/>
        <sz val="14"/>
        <color theme="1"/>
        <rFont val="Calibri"/>
        <family val="2"/>
        <scheme val="minor"/>
      </rPr>
      <t>, za računanje intervala poverenja se ono koristi umesto sračunatog standardnog odstupanja S.</t>
    </r>
  </si>
  <si>
    <t>Napomena: S obzirom da u ovom slučaju nije poznata standardna greška σ, za sračunavanje verovatnih grešaka koristi se standardno odstupanje S</t>
  </si>
  <si>
    <t>Na osnovu zadatog nivoa poverenja od 99% može se zaključiti da u rezultatima merenja ima grubih grešaka, tj. jedan rezultat je izvan granice (3.3).</t>
  </si>
  <si>
    <t>Redni broj</t>
  </si>
  <si>
    <t>Rezultat merenja</t>
  </si>
  <si>
    <t>Date su vrednosti 30 nezatvaranja nesusednih trouglova u trigonometrijskoj mreži (samo sekundni deo), ispitati da li ima grubih grešaka merenja, ako standardna greška nezatvaranja trouglova iznosi σ=9''.</t>
  </si>
  <si>
    <t>Verovatna greška E99</t>
  </si>
  <si>
    <r>
      <rPr>
        <b/>
        <i/>
        <sz val="14"/>
        <color theme="1"/>
        <rFont val="Calibri"/>
        <family val="2"/>
        <scheme val="minor"/>
      </rPr>
      <t>a priori</t>
    </r>
    <r>
      <rPr>
        <b/>
        <sz val="14"/>
        <color theme="1"/>
        <rFont val="Calibri"/>
        <family val="2"/>
        <scheme val="minor"/>
      </rPr>
      <t xml:space="preserve"> standardno odstupanje σ=9"</t>
    </r>
  </si>
  <si>
    <t xml:space="preserve">Dato: </t>
  </si>
  <si>
    <t>Teorijska vrednost greške nezatvaranja trouglova je 0</t>
  </si>
  <si>
    <t>Sve rezultate u ovom intervalu treba zadržati, a ostale odbaciti. Imaju 2 grube greške (rezultati 27 i 28).</t>
  </si>
  <si>
    <t xml:space="preserve">Napomena: Sprovodi se test grubih grešaka sa verovatnom greškom E99.7 (često se uzima kao parameter za otkrivanje grubih grešaka)                                                                                    (poznata standardna greška σ, poznata istinita vrednost μ = 0) </t>
  </si>
  <si>
    <t>Konačne vrednosti iz uzorka, bez grubih grešaka:</t>
  </si>
  <si>
    <t>Jedan ugao izmeren je 12 puta. Rezultati merenja su dati u tabeli. Niz merenja ispitati na grube greške, pri p=0.95</t>
  </si>
  <si>
    <t>redni broj</t>
  </si>
  <si>
    <t>rezultat merenja</t>
  </si>
  <si>
    <t>18´</t>
  </si>
  <si>
    <r>
      <t>89</t>
    </r>
    <r>
      <rPr>
        <sz val="11"/>
        <color theme="1"/>
        <rFont val="Calibri"/>
        <family val="2"/>
      </rPr>
      <t>°</t>
    </r>
  </si>
  <si>
    <t>1. korak</t>
  </si>
  <si>
    <t>Broj stepeni slobode</t>
  </si>
  <si>
    <t>2. korak</t>
  </si>
  <si>
    <t>Sumnjiv rezultat merenja</t>
  </si>
  <si>
    <t>S</t>
  </si>
  <si>
    <t>f=n-1</t>
  </si>
  <si>
    <r>
      <t>S</t>
    </r>
    <r>
      <rPr>
        <vertAlign val="subscript"/>
        <sz val="11"/>
        <color theme="1"/>
        <rFont val="Calibri"/>
        <family val="2"/>
        <scheme val="minor"/>
      </rPr>
      <t>1</t>
    </r>
  </si>
  <si>
    <r>
      <t>f</t>
    </r>
    <r>
      <rPr>
        <vertAlign val="subscript"/>
        <sz val="12"/>
        <color theme="1"/>
        <rFont val="Calibri"/>
        <family val="2"/>
        <scheme val="minor"/>
      </rPr>
      <t>1</t>
    </r>
    <r>
      <rPr>
        <sz val="12"/>
        <color theme="1"/>
        <rFont val="Calibri"/>
        <family val="2"/>
        <scheme val="minor"/>
      </rPr>
      <t>=n-2</t>
    </r>
  </si>
  <si>
    <t>Napomena: nepoznata standardna greška σ, nepoznata istinita vrednost μ</t>
  </si>
  <si>
    <t>Dato</t>
  </si>
  <si>
    <t>p=</t>
  </si>
  <si>
    <t>α=1-p=</t>
  </si>
  <si>
    <t>α/2=</t>
  </si>
  <si>
    <t>I ITERACIJA</t>
  </si>
  <si>
    <t>II ITERACIJA</t>
  </si>
  <si>
    <r>
      <t>S</t>
    </r>
    <r>
      <rPr>
        <vertAlign val="subscript"/>
        <sz val="11"/>
        <color theme="1"/>
        <rFont val="Calibri"/>
        <family val="2"/>
        <scheme val="minor"/>
      </rPr>
      <t>2</t>
    </r>
  </si>
  <si>
    <r>
      <t>f</t>
    </r>
    <r>
      <rPr>
        <vertAlign val="subscript"/>
        <sz val="12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=n-3</t>
    </r>
  </si>
  <si>
    <r>
      <t>uslov da X</t>
    </r>
    <r>
      <rPr>
        <b/>
        <vertAlign val="subscript"/>
        <sz val="12"/>
        <color theme="1"/>
        <rFont val="Calibri"/>
        <family val="2"/>
        <scheme val="minor"/>
      </rPr>
      <t>k</t>
    </r>
    <r>
      <rPr>
        <b/>
        <sz val="12"/>
        <color theme="1"/>
        <rFont val="Calibri"/>
        <family val="2"/>
        <scheme val="minor"/>
      </rPr>
      <t xml:space="preserve"> nije gruba greška</t>
    </r>
  </si>
  <si>
    <r>
      <t>Rezultat merenja X</t>
    </r>
    <r>
      <rPr>
        <vertAlign val="subscript"/>
        <sz val="11"/>
        <color theme="1"/>
        <rFont val="Calibri"/>
        <family val="2"/>
        <scheme val="minor"/>
      </rPr>
      <t>11</t>
    </r>
    <r>
      <rPr>
        <sz val="11"/>
        <color theme="1"/>
        <rFont val="Calibri"/>
        <family val="2"/>
        <scheme val="minor"/>
      </rPr>
      <t xml:space="preserve"> jeste gruba greška, tako da ga odbacujemo i dalja razmatranja vršimo bez njega.</t>
    </r>
  </si>
  <si>
    <r>
      <t>S obzirom da je sada uslov da rezultat  X</t>
    </r>
    <r>
      <rPr>
        <vertAlign val="subscript"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 xml:space="preserve"> nije gruba greška ispunjen, zaključujemo da rezultat X</t>
    </r>
    <r>
      <rPr>
        <vertAlign val="sub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 xml:space="preserve"> nije gruba greška.</t>
    </r>
  </si>
  <si>
    <t>Konačne vrednosti</t>
  </si>
  <si>
    <r>
      <t>Rezultat merenja X</t>
    </r>
    <r>
      <rPr>
        <vertAlign val="sub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jeste gruba greška, tako da ga odbacujemo i dalja razmatranja vršimo bez njega.</t>
    </r>
  </si>
  <si>
    <t>Kvantil studentovog rasporeda</t>
  </si>
  <si>
    <t>III ITERACIJA</t>
  </si>
  <si>
    <r>
      <t>f</t>
    </r>
    <r>
      <rPr>
        <vertAlign val="subscript"/>
        <sz val="12"/>
        <color theme="1"/>
        <rFont val="Calibri"/>
        <family val="2"/>
        <scheme val="minor"/>
      </rPr>
      <t>3</t>
    </r>
    <r>
      <rPr>
        <sz val="12"/>
        <color theme="1"/>
        <rFont val="Calibri"/>
        <family val="2"/>
        <scheme val="minor"/>
      </rPr>
      <t>=n-4</t>
    </r>
  </si>
  <si>
    <r>
      <t>S</t>
    </r>
    <r>
      <rPr>
        <vertAlign val="subscript"/>
        <sz val="11"/>
        <color theme="1"/>
        <rFont val="Calibri"/>
        <family val="2"/>
        <scheme val="minor"/>
      </rPr>
      <t>3</t>
    </r>
  </si>
  <si>
    <t>Broj merenja</t>
  </si>
  <si>
    <t>n</t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</si>
  <si>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</si>
  <si>
    <r>
      <t>n</t>
    </r>
    <r>
      <rPr>
        <vertAlign val="subscript"/>
        <sz val="11"/>
        <color theme="1"/>
        <rFont val="Calibri"/>
        <family val="2"/>
        <scheme val="minor"/>
      </rPr>
      <t>1</t>
    </r>
  </si>
  <si>
    <r>
      <t>n</t>
    </r>
    <r>
      <rPr>
        <vertAlign val="subscript"/>
        <sz val="11"/>
        <color theme="1"/>
        <rFont val="Calibri"/>
        <family val="2"/>
        <scheme val="minor"/>
      </rPr>
      <t>3</t>
    </r>
  </si>
  <si>
    <t>a. pomoću raspona merenja pri p=0.95</t>
  </si>
  <si>
    <t>b. pomoću srednje kvadratne greške pri p=0.95</t>
  </si>
  <si>
    <t>Na trigonometrijskim tačkama 482 i 64, izmereni su uglovi po girusnoj metodi (dati u tabeli). Rezultati merenja su dati u tabeli. Ako standardna greška rezultata merenja pravaca u jednom girusu iznosi 2'', ispitati dati niz merenja  uglova na grube greške:</t>
  </si>
  <si>
    <t>stanica</t>
  </si>
  <si>
    <t>vizura</t>
  </si>
  <si>
    <t>girusi</t>
  </si>
  <si>
    <t>º    ´</t>
  </si>
  <si>
    <t>1.</t>
  </si>
  <si>
    <t>2.</t>
  </si>
  <si>
    <t>3.</t>
  </si>
  <si>
    <t>4.</t>
  </si>
  <si>
    <t>''</t>
  </si>
  <si>
    <t>0 00</t>
  </si>
  <si>
    <t>43 23</t>
  </si>
  <si>
    <t>47 21</t>
  </si>
  <si>
    <t>65 51</t>
  </si>
  <si>
    <t>Ugao se dobija kao razlika dva pravca:</t>
  </si>
  <si>
    <t>Standardna greška ugla:</t>
  </si>
  <si>
    <t>Za konkretan slučaj važi:</t>
  </si>
  <si>
    <t>a)</t>
  </si>
  <si>
    <t>Napomena: poznata standardna greška σ, nepoznata istinita vrednost μ</t>
  </si>
  <si>
    <r>
      <t xml:space="preserve">Testiranje grubih grešaka pomoću raspona merenja </t>
    </r>
    <r>
      <rPr>
        <b/>
        <sz val="11"/>
        <color rgb="FF000000"/>
        <rFont val="Calibri"/>
        <family val="2"/>
      </rPr>
      <t>ω</t>
    </r>
    <r>
      <rPr>
        <b/>
        <vertAlign val="subscript"/>
        <sz val="11"/>
        <color rgb="FF000000"/>
        <rFont val="Calibri"/>
        <family val="2"/>
      </rPr>
      <t>n</t>
    </r>
  </si>
  <si>
    <t>Girus</t>
  </si>
  <si>
    <t>I</t>
  </si>
  <si>
    <t>II</t>
  </si>
  <si>
    <t>III</t>
  </si>
  <si>
    <t>IV</t>
  </si>
  <si>
    <t>Uglovi</t>
  </si>
  <si>
    <r>
      <t>σ</t>
    </r>
    <r>
      <rPr>
        <vertAlign val="subscript"/>
        <sz val="11"/>
        <color indexed="8"/>
        <rFont val="Calibri"/>
        <family val="2"/>
        <charset val="238"/>
      </rPr>
      <t>α</t>
    </r>
    <r>
      <rPr>
        <sz val="11"/>
        <color indexed="8"/>
        <rFont val="Calibri"/>
        <family val="2"/>
        <charset val="238"/>
      </rPr>
      <t>=</t>
    </r>
  </si>
  <si>
    <t>&gt;</t>
  </si>
  <si>
    <t>→</t>
  </si>
  <si>
    <r>
      <t>X</t>
    </r>
    <r>
      <rPr>
        <vertAlign val="subscript"/>
        <sz val="11"/>
        <color indexed="8"/>
        <rFont val="Calibri"/>
        <family val="2"/>
        <charset val="238"/>
      </rPr>
      <t>min</t>
    </r>
    <r>
      <rPr>
        <sz val="11"/>
        <color indexed="8"/>
        <rFont val="Calibri"/>
        <family val="2"/>
        <charset val="238"/>
      </rPr>
      <t>=</t>
    </r>
  </si>
  <si>
    <t xml:space="preserve"> - gruba greška</t>
  </si>
  <si>
    <t>&lt;</t>
  </si>
  <si>
    <t>nema grubih grešaka</t>
  </si>
  <si>
    <r>
      <rPr>
        <b/>
        <i/>
        <sz val="14"/>
        <color theme="1"/>
        <rFont val="Calibri"/>
        <family val="2"/>
        <scheme val="minor"/>
      </rPr>
      <t>a priori</t>
    </r>
    <r>
      <rPr>
        <b/>
        <sz val="14"/>
        <color theme="1"/>
        <rFont val="Calibri"/>
        <family val="2"/>
        <scheme val="minor"/>
      </rPr>
      <t xml:space="preserve"> standardno odstupanje σ=2"</t>
    </r>
  </si>
  <si>
    <t>kvantil normiranog raspona (tabela 3 prezentacija)</t>
  </si>
  <si>
    <t>više nema grubih grešaka</t>
  </si>
  <si>
    <r>
      <t>ω</t>
    </r>
    <r>
      <rPr>
        <vertAlign val="subscript"/>
        <sz val="11"/>
        <color theme="1"/>
        <rFont val="Calibri"/>
        <family val="2"/>
        <scheme val="minor"/>
      </rPr>
      <t>p,n</t>
    </r>
    <r>
      <rPr>
        <sz val="11"/>
        <color theme="1"/>
        <rFont val="Calibri"/>
        <family val="2"/>
        <scheme val="minor"/>
      </rPr>
      <t>=ω</t>
    </r>
    <r>
      <rPr>
        <vertAlign val="subscript"/>
        <sz val="11"/>
        <color indexed="8"/>
        <rFont val="Calibri"/>
        <family val="2"/>
        <charset val="238"/>
      </rPr>
      <t>0.95;4</t>
    </r>
    <r>
      <rPr>
        <sz val="11"/>
        <color theme="1"/>
        <rFont val="Calibri"/>
        <family val="2"/>
        <scheme val="minor"/>
      </rPr>
      <t>=</t>
    </r>
  </si>
  <si>
    <r>
      <t>ω</t>
    </r>
    <r>
      <rPr>
        <vertAlign val="subscript"/>
        <sz val="11"/>
        <color theme="1"/>
        <rFont val="Calibri"/>
        <family val="2"/>
        <scheme val="minor"/>
      </rPr>
      <t>p,n</t>
    </r>
    <r>
      <rPr>
        <sz val="11"/>
        <color theme="1"/>
        <rFont val="Calibri"/>
        <family val="2"/>
        <scheme val="minor"/>
      </rPr>
      <t>=ω</t>
    </r>
    <r>
      <rPr>
        <vertAlign val="subscript"/>
        <sz val="11"/>
        <color indexed="8"/>
        <rFont val="Calibri"/>
        <family val="2"/>
        <charset val="238"/>
      </rPr>
      <t>0.95;3</t>
    </r>
    <r>
      <rPr>
        <sz val="11"/>
        <color theme="1"/>
        <rFont val="Calibri"/>
        <family val="2"/>
        <scheme val="minor"/>
      </rPr>
      <t>=</t>
    </r>
  </si>
  <si>
    <t>b)</t>
  </si>
  <si>
    <r>
      <t xml:space="preserve">Testiranje grubih grešaka pomoću standardne greške </t>
    </r>
    <r>
      <rPr>
        <b/>
        <sz val="14"/>
        <color theme="1"/>
        <rFont val="Calibri"/>
        <family val="2"/>
      </rPr>
      <t>σ</t>
    </r>
  </si>
  <si>
    <t>kvantil hi na kvadrat rasporeda (tabela 4 prezentacija)</t>
  </si>
  <si>
    <t>kvantil studentovog rasporeda (tabela 2 prezentacija)</t>
  </si>
  <si>
    <r>
      <t>S</t>
    </r>
    <r>
      <rPr>
        <vertAlign val="superscript"/>
        <sz val="11"/>
        <color rgb="FF000000"/>
        <rFont val="Calibri"/>
        <family val="2"/>
      </rPr>
      <t>2</t>
    </r>
  </si>
  <si>
    <t>f</t>
  </si>
  <si>
    <t>Obzirom da rezultati merenja 7.1 i 12.7 najviše odstupaju od odgovarajuće srednje vrednosti, smatramo ih grubim greškama u uzorku, tako da dalju analizu vršimo bez njih.</t>
  </si>
  <si>
    <t>NIVO ZNAČAJNOSTI</t>
  </si>
  <si>
    <t>ZADATA VEROVATNOĆA</t>
  </si>
  <si>
    <t>Zadata verovatnoća</t>
  </si>
  <si>
    <t>Nivo značajnosti</t>
  </si>
  <si>
    <t>(tabela 1 prezentacija)</t>
  </si>
  <si>
    <t>(tabela 2 prezentacija)</t>
  </si>
  <si>
    <t>Verovatna greška E99.7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</si>
</sst>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vertAlign val="subscript"/>
      <sz val="12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vertAlign val="subscript"/>
      <sz val="11"/>
      <color indexed="8"/>
      <name val="Calibri"/>
      <family val="2"/>
      <charset val="238"/>
    </font>
    <font>
      <b/>
      <sz val="11"/>
      <color rgb="FF000000"/>
      <name val="Calibri"/>
      <family val="2"/>
    </font>
    <font>
      <b/>
      <vertAlign val="subscript"/>
      <sz val="11"/>
      <color rgb="FF000000"/>
      <name val="Calibri"/>
      <family val="2"/>
    </font>
    <font>
      <sz val="11"/>
      <color theme="1"/>
      <name val="Calibri"/>
      <family val="2"/>
      <charset val="238"/>
    </font>
    <font>
      <sz val="11"/>
      <color indexed="8"/>
      <name val="Calibri"/>
      <family val="2"/>
    </font>
    <font>
      <vertAlign val="superscript"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5" fontId="0" fillId="0" borderId="0" xfId="0" applyNumberFormat="1"/>
    <xf numFmtId="2" fontId="0" fillId="0" borderId="0" xfId="0" applyNumberFormat="1"/>
    <xf numFmtId="0" fontId="1" fillId="0" borderId="0" xfId="0" applyFont="1"/>
    <xf numFmtId="165" fontId="1" fillId="0" borderId="0" xfId="0" applyNumberFormat="1" applyFont="1"/>
    <xf numFmtId="0" fontId="0" fillId="0" borderId="0" xfId="0" applyAlignment="1">
      <alignment horizontal="center" wrapText="1"/>
    </xf>
    <xf numFmtId="0" fontId="3" fillId="0" borderId="0" xfId="0" applyFont="1" applyAlignment="1">
      <alignment vertical="center" wrapText="1"/>
    </xf>
    <xf numFmtId="164" fontId="1" fillId="0" borderId="0" xfId="0" applyNumberFormat="1" applyFont="1"/>
    <xf numFmtId="166" fontId="1" fillId="0" borderId="0" xfId="0" applyNumberFormat="1" applyFont="1"/>
    <xf numFmtId="2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6" fontId="0" fillId="0" borderId="1" xfId="0" applyNumberFormat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right" vertic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6" fillId="0" borderId="0" xfId="0" applyFont="1" applyAlignment="1">
      <alignment wrapText="1"/>
    </xf>
    <xf numFmtId="0" fontId="3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2" fontId="23" fillId="0" borderId="0" xfId="0" applyNumberFormat="1" applyFont="1" applyAlignment="1">
      <alignment horizontal="left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0" applyFont="1"/>
    <xf numFmtId="0" fontId="24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17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166" fontId="16" fillId="0" borderId="1" xfId="0" applyNumberFormat="1" applyFont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right"/>
    </xf>
    <xf numFmtId="0" fontId="24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8" fillId="2" borderId="1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0" fillId="0" borderId="3" xfId="0" applyBorder="1" applyAlignment="1">
      <alignment horizontal="right"/>
    </xf>
    <xf numFmtId="0" fontId="23" fillId="0" borderId="3" xfId="0" applyFont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16" fillId="0" borderId="1" xfId="0" applyFont="1" applyBorder="1" applyAlignment="1">
      <alignment horizontal="center" wrapText="1"/>
    </xf>
    <xf numFmtId="2" fontId="23" fillId="0" borderId="3" xfId="0" applyNumberFormat="1" applyFont="1" applyBorder="1" applyAlignment="1">
      <alignment horizontal="center" vertical="center"/>
    </xf>
    <xf numFmtId="2" fontId="2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552450</xdr:colOff>
      <xdr:row>52</xdr:row>
      <xdr:rowOff>14287</xdr:rowOff>
    </xdr:from>
    <xdr:ext cx="3222292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xmlns="" id="{E9CA64A5-4489-434D-8394-1EC5A45D1075}"/>
                </a:ext>
              </a:extLst>
            </xdr:cNvPr>
            <xdr:cNvSpPr txBox="1"/>
          </xdr:nvSpPr>
          <xdr:spPr>
            <a:xfrm>
              <a:off x="2990850" y="7920037"/>
              <a:ext cx="3222292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r-Latn-RS" sz="1100" b="1" i="0">
                        <a:latin typeface="Cambria Math" panose="02040503050406030204" pitchFamily="18" charset="0"/>
                      </a:rPr>
                      <m:t>𝐈</m:t>
                    </m:r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acc>
                          <m:accPr>
                            <m:chr m:val="̅"/>
                            <m:ctrlPr>
                              <a:rPr lang="sr-Latn-RS" sz="11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sr-Latn-RS" sz="1100" b="1" i="0">
                                <a:latin typeface="Cambria Math" panose="02040503050406030204" pitchFamily="18" charset="0"/>
                              </a:rPr>
                              <m:t>𝐝</m:t>
                            </m:r>
                          </m:e>
                        </m:acc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𝟎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𝟎𝟔𝟗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</m:t>
                        </m:r>
                        <m:acc>
                          <m:accPr>
                            <m:chr m:val="̅"/>
                            <m:ctrlPr>
                              <a:rPr lang="sr-Latn-RS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1" i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𝐝</m:t>
                            </m:r>
                          </m:e>
                        </m:acc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.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𝟎𝟔𝟗</m:t>
                        </m:r>
                      </m:e>
                    </m:d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𝟏𝟎𝟏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𝟏𝟓𝟔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𝟏𝟎𝟏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𝟐𝟗𝟒</m:t>
                        </m:r>
                      </m:e>
                    </m:d>
                  </m:oMath>
                </m:oMathPara>
              </a14:m>
              <a:endParaRPr lang="en-US" sz="1100" b="1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9CA64A5-4489-434D-8394-1EC5A45D1075}"/>
                </a:ext>
              </a:extLst>
            </xdr:cNvPr>
            <xdr:cNvSpPr txBox="1"/>
          </xdr:nvSpPr>
          <xdr:spPr>
            <a:xfrm>
              <a:off x="2990850" y="7920037"/>
              <a:ext cx="3222292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1" i="0">
                  <a:latin typeface="Cambria Math" panose="02040503050406030204" pitchFamily="18" charset="0"/>
                </a:rPr>
                <a:t>𝐈=(𝐝 ̅−𝟎.𝟎𝟔𝟗;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𝐝 ̅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𝟎.𝟎𝟔𝟗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sr-Latn-RS" sz="1100" b="1" i="0">
                  <a:latin typeface="Cambria Math" panose="02040503050406030204" pitchFamily="18" charset="0"/>
                </a:rPr>
                <a:t>=(𝟏𝟎𝟏.𝟏𝟓𝟔;𝟏𝟎𝟏.𝟐𝟗𝟒)</a:t>
              </a:r>
              <a:endParaRPr lang="en-US" sz="1100" b="1" i="0"/>
            </a:p>
          </xdr:txBody>
        </xdr:sp>
      </mc:Fallback>
    </mc:AlternateContent>
    <xdr:clientData/>
  </xdr:oneCellAnchor>
  <xdr:oneCellAnchor>
    <xdr:from>
      <xdr:col>4</xdr:col>
      <xdr:colOff>504825</xdr:colOff>
      <xdr:row>10</xdr:row>
      <xdr:rowOff>9525</xdr:rowOff>
    </xdr:from>
    <xdr:ext cx="122726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xmlns="" id="{58342AFC-9B59-42F3-B419-CD7728A853E3}"/>
                </a:ext>
              </a:extLst>
            </xdr:cNvPr>
            <xdr:cNvSpPr txBox="1"/>
          </xdr:nvSpPr>
          <xdr:spPr>
            <a:xfrm>
              <a:off x="2943225" y="1771650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8342AFC-9B59-42F3-B419-CD7728A853E3}"/>
                </a:ext>
              </a:extLst>
            </xdr:cNvPr>
            <xdr:cNvSpPr txBox="1"/>
          </xdr:nvSpPr>
          <xdr:spPr>
            <a:xfrm>
              <a:off x="2943225" y="1771650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571500</xdr:colOff>
      <xdr:row>44</xdr:row>
      <xdr:rowOff>9525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xmlns="" id="{A69BCA93-9BED-4C44-8093-C9757BC2E0BD}"/>
                </a:ext>
              </a:extLst>
            </xdr:cNvPr>
            <xdr:cNvSpPr txBox="1"/>
          </xdr:nvSpPr>
          <xdr:spPr>
            <a:xfrm>
              <a:off x="3009900" y="922972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69BCA93-9BED-4C44-8093-C9757BC2E0BD}"/>
                </a:ext>
              </a:extLst>
            </xdr:cNvPr>
            <xdr:cNvSpPr txBox="1"/>
          </xdr:nvSpPr>
          <xdr:spPr>
            <a:xfrm>
              <a:off x="3009900" y="922972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533400</xdr:colOff>
      <xdr:row>34</xdr:row>
      <xdr:rowOff>38100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xmlns="" id="{A591DAA4-F76B-4FD4-91BF-F706AD6B4C2B}"/>
                </a:ext>
              </a:extLst>
            </xdr:cNvPr>
            <xdr:cNvSpPr txBox="1"/>
          </xdr:nvSpPr>
          <xdr:spPr>
            <a:xfrm>
              <a:off x="2971800" y="7067550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A591DAA4-F76B-4FD4-91BF-F706AD6B4C2B}"/>
                </a:ext>
              </a:extLst>
            </xdr:cNvPr>
            <xdr:cNvSpPr txBox="1"/>
          </xdr:nvSpPr>
          <xdr:spPr>
            <a:xfrm>
              <a:off x="2971800" y="7067550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590550</xdr:colOff>
      <xdr:row>24</xdr:row>
      <xdr:rowOff>9525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xmlns="" id="{69395D85-358D-4FCC-ADCA-54486C64858A}"/>
                </a:ext>
              </a:extLst>
            </xdr:cNvPr>
            <xdr:cNvSpPr txBox="1"/>
          </xdr:nvSpPr>
          <xdr:spPr>
            <a:xfrm>
              <a:off x="3028950" y="51339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9395D85-358D-4FCC-ADCA-54486C64858A}"/>
                </a:ext>
              </a:extLst>
            </xdr:cNvPr>
            <xdr:cNvSpPr txBox="1"/>
          </xdr:nvSpPr>
          <xdr:spPr>
            <a:xfrm>
              <a:off x="3028950" y="51339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95250</xdr:colOff>
      <xdr:row>46</xdr:row>
      <xdr:rowOff>180975</xdr:rowOff>
    </xdr:from>
    <xdr:ext cx="2884764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xmlns="" id="{FAB835DA-FF8F-46A9-A814-3E886463E990}"/>
                </a:ext>
              </a:extLst>
            </xdr:cNvPr>
            <xdr:cNvSpPr txBox="1"/>
          </xdr:nvSpPr>
          <xdr:spPr>
            <a:xfrm>
              <a:off x="3143250" y="8448675"/>
              <a:ext cx="2884764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r-Latn-RS" sz="1100" b="1" i="0">
                        <a:latin typeface="Cambria Math" panose="02040503050406030204" pitchFamily="18" charset="0"/>
                      </a:rPr>
                      <m:t>𝐈</m:t>
                    </m:r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acc>
                          <m:accPr>
                            <m:chr m:val="̅"/>
                            <m:ctrlPr>
                              <a:rPr lang="sr-Latn-RS" sz="11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sr-Latn-RS" sz="1100" b="1" i="0">
                                <a:latin typeface="Cambria Math" panose="02040503050406030204" pitchFamily="18" charset="0"/>
                              </a:rPr>
                              <m:t>𝐝</m:t>
                            </m:r>
                          </m:e>
                        </m:acc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𝟕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𝟕𝟐𝟕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</m:t>
                        </m:r>
                        <m:acc>
                          <m:accPr>
                            <m:chr m:val="̅"/>
                            <m:ctrlPr>
                              <a:rPr lang="sr-Latn-RS" sz="1100" b="1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1" i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𝐝</m:t>
                            </m:r>
                          </m:e>
                        </m:acc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𝟕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.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𝟕𝟐𝟕</m:t>
                        </m:r>
                      </m:e>
                    </m:d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𝟔𝟒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𝟐𝟎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𝟏𝟎</m:t>
                        </m:r>
                      </m:e>
                    </m:d>
                  </m:oMath>
                </m:oMathPara>
              </a14:m>
              <a:endParaRPr lang="en-US" sz="1100" b="1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AB835DA-FF8F-46A9-A814-3E886463E990}"/>
                </a:ext>
              </a:extLst>
            </xdr:cNvPr>
            <xdr:cNvSpPr txBox="1"/>
          </xdr:nvSpPr>
          <xdr:spPr>
            <a:xfrm>
              <a:off x="3143250" y="8448675"/>
              <a:ext cx="2884764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1" i="0">
                  <a:latin typeface="Cambria Math" panose="02040503050406030204" pitchFamily="18" charset="0"/>
                </a:rPr>
                <a:t>𝐈=(𝐝 ̅−𝟕.𝟕𝟐𝟕;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𝐝 ̅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+𝟕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.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𝟕𝟐𝟕)</a:t>
              </a:r>
              <a:r>
                <a:rPr lang="sr-Latn-RS" sz="1100" b="1" i="0">
                  <a:latin typeface="Cambria Math" panose="02040503050406030204" pitchFamily="18" charset="0"/>
                </a:rPr>
                <a:t>=(𝟒.𝟔𝟒;𝟐𝟎.𝟏𝟎)</a:t>
              </a:r>
              <a:endParaRPr lang="en-US" sz="1100" b="1" i="0"/>
            </a:p>
          </xdr:txBody>
        </xdr:sp>
      </mc:Fallback>
    </mc:AlternateContent>
    <xdr:clientData/>
  </xdr:oneCellAnchor>
  <xdr:oneCellAnchor>
    <xdr:from>
      <xdr:col>4</xdr:col>
      <xdr:colOff>523875</xdr:colOff>
      <xdr:row>15</xdr:row>
      <xdr:rowOff>19050</xdr:rowOff>
    </xdr:from>
    <xdr:ext cx="122726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xmlns="" id="{A19C46B5-2485-45FE-BDD2-833C4DB14843}"/>
                </a:ext>
              </a:extLst>
            </xdr:cNvPr>
            <xdr:cNvSpPr txBox="1"/>
          </xdr:nvSpPr>
          <xdr:spPr>
            <a:xfrm>
              <a:off x="2962275" y="3038475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19C46B5-2485-45FE-BDD2-833C4DB14843}"/>
                </a:ext>
              </a:extLst>
            </xdr:cNvPr>
            <xdr:cNvSpPr txBox="1"/>
          </xdr:nvSpPr>
          <xdr:spPr>
            <a:xfrm>
              <a:off x="2962275" y="3038475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561975</xdr:colOff>
      <xdr:row>39</xdr:row>
      <xdr:rowOff>0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xmlns="" id="{B888DA96-200D-4BA6-9812-899BD93FC0CF}"/>
                </a:ext>
              </a:extLst>
            </xdr:cNvPr>
            <xdr:cNvSpPr txBox="1"/>
          </xdr:nvSpPr>
          <xdr:spPr>
            <a:xfrm>
              <a:off x="3000375" y="84867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888DA96-200D-4BA6-9812-899BD93FC0CF}"/>
                </a:ext>
              </a:extLst>
            </xdr:cNvPr>
            <xdr:cNvSpPr txBox="1"/>
          </xdr:nvSpPr>
          <xdr:spPr>
            <a:xfrm>
              <a:off x="3000375" y="84867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552450</xdr:colOff>
      <xdr:row>29</xdr:row>
      <xdr:rowOff>0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xmlns="" id="{CBDCBC99-72A4-4E23-8AC9-1F100BC82919}"/>
                </a:ext>
              </a:extLst>
            </xdr:cNvPr>
            <xdr:cNvSpPr txBox="1"/>
          </xdr:nvSpPr>
          <xdr:spPr>
            <a:xfrm>
              <a:off x="2990850" y="63912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CBDCBC99-72A4-4E23-8AC9-1F100BC82919}"/>
                </a:ext>
              </a:extLst>
            </xdr:cNvPr>
            <xdr:cNvSpPr txBox="1"/>
          </xdr:nvSpPr>
          <xdr:spPr>
            <a:xfrm>
              <a:off x="2990850" y="6391275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552450</xdr:colOff>
      <xdr:row>26</xdr:row>
      <xdr:rowOff>14287</xdr:rowOff>
    </xdr:from>
    <xdr:ext cx="308212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xmlns="" id="{B06B3252-D44B-4327-A399-6B2269558A3F}"/>
                </a:ext>
              </a:extLst>
            </xdr:cNvPr>
            <xdr:cNvSpPr txBox="1"/>
          </xdr:nvSpPr>
          <xdr:spPr>
            <a:xfrm>
              <a:off x="2990850" y="4738687"/>
              <a:ext cx="308212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sr-Latn-RS" sz="1100" b="1" i="0">
                        <a:latin typeface="Cambria Math" panose="02040503050406030204" pitchFamily="18" charset="0"/>
                      </a:rPr>
                      <m:t>𝐈</m:t>
                    </m:r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𝟎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𝟐𝟔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𝟕𝟏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𝟎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𝟐𝟔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.</m:t>
                        </m:r>
                        <m:r>
                          <a:rPr lang="sr-Latn-RS" sz="1100" b="1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𝟕𝟏</m:t>
                        </m:r>
                      </m:e>
                    </m:d>
                    <m:r>
                      <a:rPr lang="sr-Latn-RS" sz="1100" b="1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sr-Latn-RS" sz="1100" b="1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𝟐𝟔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𝟕𝟏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;+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𝟐𝟔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sr-Latn-RS" sz="1100" b="1" i="0">
                            <a:latin typeface="Cambria Math" panose="02040503050406030204" pitchFamily="18" charset="0"/>
                          </a:rPr>
                          <m:t>𝟕𝟏</m:t>
                        </m:r>
                      </m:e>
                    </m:d>
                  </m:oMath>
                </m:oMathPara>
              </a14:m>
              <a:endParaRPr lang="en-US" sz="1100" b="1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06B3252-D44B-4327-A399-6B2269558A3F}"/>
                </a:ext>
              </a:extLst>
            </xdr:cNvPr>
            <xdr:cNvSpPr txBox="1"/>
          </xdr:nvSpPr>
          <xdr:spPr>
            <a:xfrm>
              <a:off x="2990850" y="4738687"/>
              <a:ext cx="308212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1" i="0">
                  <a:latin typeface="Cambria Math" panose="02040503050406030204" pitchFamily="18" charset="0"/>
                </a:rPr>
                <a:t>𝐈=(𝟎−𝟐𝟔.𝟕𝟏;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𝟎+𝟐𝟔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.</a:t>
              </a:r>
              <a:r>
                <a:rPr lang="sr-Latn-RS" sz="1100" b="1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𝟕𝟏)</a:t>
              </a:r>
              <a:r>
                <a:rPr lang="sr-Latn-RS" sz="1100" b="1" i="0">
                  <a:latin typeface="Cambria Math" panose="02040503050406030204" pitchFamily="18" charset="0"/>
                </a:rPr>
                <a:t>=(−𝟐𝟔.𝟕𝟏;+𝟐𝟔.𝟕𝟏)</a:t>
              </a:r>
              <a:endParaRPr lang="en-US" sz="1100" b="1" i="0"/>
            </a:p>
          </xdr:txBody>
        </xdr:sp>
      </mc:Fallback>
    </mc:AlternateContent>
    <xdr:clientData/>
  </xdr:oneCellAnchor>
  <xdr:oneCellAnchor>
    <xdr:from>
      <xdr:col>4</xdr:col>
      <xdr:colOff>295275</xdr:colOff>
      <xdr:row>33</xdr:row>
      <xdr:rowOff>9525</xdr:rowOff>
    </xdr:from>
    <xdr:ext cx="122726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xmlns="" id="{187CEC6F-D68D-4292-BF80-DEB69FECBF17}"/>
                </a:ext>
              </a:extLst>
            </xdr:cNvPr>
            <xdr:cNvSpPr txBox="1"/>
          </xdr:nvSpPr>
          <xdr:spPr>
            <a:xfrm>
              <a:off x="2733675" y="6200775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87CEC6F-D68D-4292-BF80-DEB69FECBF17}"/>
                </a:ext>
              </a:extLst>
            </xdr:cNvPr>
            <xdr:cNvSpPr txBox="1"/>
          </xdr:nvSpPr>
          <xdr:spPr>
            <a:xfrm>
              <a:off x="2733675" y="6200775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133349</xdr:colOff>
      <xdr:row>17</xdr:row>
      <xdr:rowOff>185737</xdr:rowOff>
    </xdr:from>
    <xdr:ext cx="428625" cy="1806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xmlns="" id="{F340232D-2AC9-4620-8A7A-11C90A3C4F70}"/>
                </a:ext>
              </a:extLst>
            </xdr:cNvPr>
            <xdr:cNvSpPr txBox="1"/>
          </xdr:nvSpPr>
          <xdr:spPr>
            <a:xfrm>
              <a:off x="2571749" y="3719512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F340232D-2AC9-4620-8A7A-11C90A3C4F70}"/>
                </a:ext>
              </a:extLst>
            </xdr:cNvPr>
            <xdr:cNvSpPr txBox="1"/>
          </xdr:nvSpPr>
          <xdr:spPr>
            <a:xfrm>
              <a:off x="2571749" y="3719512"/>
              <a:ext cx="428625" cy="1806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𝑁</a:t>
              </a:r>
              <a:r>
                <a:rPr lang="en-US" sz="1100" b="0" i="0">
                  <a:latin typeface="Cambria Math" panose="02040503050406030204" pitchFamily="18" charset="0"/>
                </a:rPr>
                <a:t>_(</a:t>
              </a:r>
              <a:r>
                <a:rPr lang="sr-Latn-RS" sz="1100" b="0" i="0">
                  <a:latin typeface="Cambria Math" panose="02040503050406030204" pitchFamily="18" charset="0"/>
                </a:rPr>
                <a:t>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∕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r>
                <a:rPr lang="en-US" sz="1100" b="0" i="0">
                  <a:latin typeface="Cambria Math" panose="02040503050406030204" pitchFamily="18" charset="0"/>
                </a:rPr>
                <a:t>)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371475</xdr:colOff>
      <xdr:row>32</xdr:row>
      <xdr:rowOff>138112</xdr:rowOff>
    </xdr:from>
    <xdr:ext cx="170047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xmlns="" id="{4C82FF21-2C19-4140-B88A-CB5451ECA9A4}"/>
                </a:ext>
              </a:extLst>
            </xdr:cNvPr>
            <xdr:cNvSpPr txBox="1"/>
          </xdr:nvSpPr>
          <xdr:spPr>
            <a:xfrm>
              <a:off x="981075" y="3871912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C82FF21-2C19-4140-B88A-CB5451ECA9A4}"/>
                </a:ext>
              </a:extLst>
            </xdr:cNvPr>
            <xdr:cNvSpPr txBox="1"/>
          </xdr:nvSpPr>
          <xdr:spPr>
            <a:xfrm>
              <a:off x="981075" y="3871912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2</xdr:col>
      <xdr:colOff>47625</xdr:colOff>
      <xdr:row>32</xdr:row>
      <xdr:rowOff>128587</xdr:rowOff>
    </xdr:from>
    <xdr:ext cx="441275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xmlns="" id="{2E49C43D-FFFE-4B00-8DF8-609C2F5C1A19}"/>
                </a:ext>
              </a:extLst>
            </xdr:cNvPr>
            <xdr:cNvSpPr txBox="1"/>
          </xdr:nvSpPr>
          <xdr:spPr>
            <a:xfrm>
              <a:off x="1457325" y="3862387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  <m:r>
                      <a:rPr lang="sr-Latn-RS" sz="1200" b="0" i="0">
                        <a:latin typeface="Cambria Math" panose="02040503050406030204" pitchFamily="18" charset="0"/>
                      </a:rPr>
                      <m:t>−</m:t>
                    </m:r>
                    <m:acc>
                      <m:accPr>
                        <m:chr m:val="̅"/>
                        <m:ctrlPr>
                          <a:rPr lang="sr-Latn-RS" sz="12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2E49C43D-FFFE-4B00-8DF8-609C2F5C1A19}"/>
                </a:ext>
              </a:extLst>
            </xdr:cNvPr>
            <xdr:cNvSpPr txBox="1"/>
          </xdr:nvSpPr>
          <xdr:spPr>
            <a:xfrm>
              <a:off x="1457325" y="3862387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i−X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1</xdr:col>
      <xdr:colOff>257175</xdr:colOff>
      <xdr:row>56</xdr:row>
      <xdr:rowOff>33337</xdr:rowOff>
    </xdr:from>
    <xdr:ext cx="88633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xmlns="" id="{19664348-0352-4764-97C7-6F2126A51F03}"/>
                </a:ext>
              </a:extLst>
            </xdr:cNvPr>
            <xdr:cNvSpPr txBox="1"/>
          </xdr:nvSpPr>
          <xdr:spPr>
            <a:xfrm>
              <a:off x="866775" y="11158537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̅"/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sr-Latn-RS" sz="1100" b="0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</m:acc>
                          </m:e>
                          <m:sub>
                            <m: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9664348-0352-4764-97C7-6F2126A51F03}"/>
                </a:ext>
              </a:extLst>
            </xdr:cNvPr>
            <xdr:cNvSpPr txBox="1"/>
          </xdr:nvSpPr>
          <xdr:spPr>
            <a:xfrm>
              <a:off x="866775" y="11158537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n=|X_k−X ̅_1 |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247650</xdr:colOff>
      <xdr:row>45</xdr:row>
      <xdr:rowOff>4762</xdr:rowOff>
    </xdr:from>
    <xdr:ext cx="198644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xmlns="" id="{7B6DABF6-0C62-4E72-A75E-6A2C3B39784D}"/>
                </a:ext>
              </a:extLst>
            </xdr:cNvPr>
            <xdr:cNvSpPr txBox="1"/>
          </xdr:nvSpPr>
          <xdr:spPr>
            <a:xfrm>
              <a:off x="2762250" y="9129712"/>
              <a:ext cx="198644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a:rPr lang="sr-Latn-RS" sz="1200" b="0" i="0">
                            <a:latin typeface="Cambria Math" panose="02040503050406030204" pitchFamily="18" charset="0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n-US" sz="1200" b="0" i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B6DABF6-0C62-4E72-A75E-6A2C3B39784D}"/>
                </a:ext>
              </a:extLst>
            </xdr:cNvPr>
            <xdr:cNvSpPr txBox="1"/>
          </xdr:nvSpPr>
          <xdr:spPr>
            <a:xfrm>
              <a:off x="2762250" y="9129712"/>
              <a:ext cx="198644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6</a:t>
              </a:r>
              <a:endParaRPr lang="en-US" sz="1200" b="0" i="0"/>
            </a:p>
          </xdr:txBody>
        </xdr:sp>
      </mc:Fallback>
    </mc:AlternateContent>
    <xdr:clientData/>
  </xdr:oneCellAnchor>
  <xdr:oneCellAnchor>
    <xdr:from>
      <xdr:col>5</xdr:col>
      <xdr:colOff>104775</xdr:colOff>
      <xdr:row>45</xdr:row>
      <xdr:rowOff>14287</xdr:rowOff>
    </xdr:from>
    <xdr:ext cx="775276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xmlns="" id="{EA6334D2-229A-4BCB-8F7E-3DBDE2B8EF48}"/>
                </a:ext>
              </a:extLst>
            </xdr:cNvPr>
            <xdr:cNvSpPr txBox="1"/>
          </xdr:nvSpPr>
          <xdr:spPr>
            <a:xfrm>
              <a:off x="3228975" y="6434137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sr-Latn-RS" sz="1100" b="0" i="0">
                        <a:latin typeface="Cambria Math" panose="02040503050406030204" pitchFamily="18" charset="0"/>
                      </a:rPr>
                      <m:t>max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A6334D2-229A-4BCB-8F7E-3DBDE2B8EF48}"/>
                </a:ext>
              </a:extLst>
            </xdr:cNvPr>
            <xdr:cNvSpPr txBox="1"/>
          </xdr:nvSpPr>
          <xdr:spPr>
            <a:xfrm>
              <a:off x="3228975" y="6434137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max|X_k−X ̅ |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4</xdr:col>
      <xdr:colOff>285750</xdr:colOff>
      <xdr:row>22</xdr:row>
      <xdr:rowOff>71437</xdr:rowOff>
    </xdr:from>
    <xdr:ext cx="122726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xmlns="" id="{9B5B6FFC-E008-4AC0-BD0D-AF0FBA0E1CA1}"/>
                </a:ext>
              </a:extLst>
            </xdr:cNvPr>
            <xdr:cNvSpPr txBox="1"/>
          </xdr:nvSpPr>
          <xdr:spPr>
            <a:xfrm>
              <a:off x="2800350" y="2233612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B5B6FFC-E008-4AC0-BD0D-AF0FBA0E1CA1}"/>
                </a:ext>
              </a:extLst>
            </xdr:cNvPr>
            <xdr:cNvSpPr txBox="1"/>
          </xdr:nvSpPr>
          <xdr:spPr>
            <a:xfrm>
              <a:off x="2800350" y="2233612"/>
              <a:ext cx="122726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285750</xdr:colOff>
      <xdr:row>47</xdr:row>
      <xdr:rowOff>23812</xdr:rowOff>
    </xdr:from>
    <xdr:ext cx="178767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xmlns="" id="{1551BC67-8EB3-4D0C-B006-298622168545}"/>
                </a:ext>
              </a:extLst>
            </xdr:cNvPr>
            <xdr:cNvSpPr txBox="1"/>
          </xdr:nvSpPr>
          <xdr:spPr>
            <a:xfrm>
              <a:off x="2800350" y="7110412"/>
              <a:ext cx="178767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  <m: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551BC67-8EB3-4D0C-B006-298622168545}"/>
                </a:ext>
              </a:extLst>
            </xdr:cNvPr>
            <xdr:cNvSpPr txBox="1"/>
          </xdr:nvSpPr>
          <xdr:spPr>
            <a:xfrm>
              <a:off x="2800350" y="7110412"/>
              <a:ext cx="178767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sr-Latn-RS" sz="1100" b="0" i="0">
                  <a:latin typeface="Cambria Math" panose="02040503050406030204" pitchFamily="18" charset="0"/>
                </a:rPr>
                <a:t>1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28574</xdr:colOff>
      <xdr:row>60</xdr:row>
      <xdr:rowOff>23812</xdr:rowOff>
    </xdr:from>
    <xdr:ext cx="1647825" cy="3952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xmlns="" id="{6920D982-F6E2-4E1E-BCE0-E252173524C7}"/>
                </a:ext>
              </a:extLst>
            </xdr:cNvPr>
            <xdr:cNvSpPr txBox="1"/>
          </xdr:nvSpPr>
          <xdr:spPr>
            <a:xfrm>
              <a:off x="638174" y="12053887"/>
              <a:ext cx="1647825" cy="3952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</m:den>
                        </m:f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num>
                          <m:den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6920D982-F6E2-4E1E-BCE0-E252173524C7}"/>
                </a:ext>
              </a:extLst>
            </xdr:cNvPr>
            <xdr:cNvSpPr txBox="1"/>
          </xdr:nvSpPr>
          <xdr:spPr>
            <a:xfrm>
              <a:off x="638174" y="12053887"/>
              <a:ext cx="1647825" cy="3952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𝐺=𝑡_(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1 〗)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∗𝑆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_1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∗√(𝑛/(𝑛−1))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371475</xdr:colOff>
      <xdr:row>69</xdr:row>
      <xdr:rowOff>138112</xdr:rowOff>
    </xdr:from>
    <xdr:ext cx="170047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xmlns="" id="{0EF419E9-AB6C-4F97-8C16-8083A047FD8A}"/>
                </a:ext>
              </a:extLst>
            </xdr:cNvPr>
            <xdr:cNvSpPr txBox="1"/>
          </xdr:nvSpPr>
          <xdr:spPr>
            <a:xfrm>
              <a:off x="981075" y="5776912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EF419E9-AB6C-4F97-8C16-8083A047FD8A}"/>
                </a:ext>
              </a:extLst>
            </xdr:cNvPr>
            <xdr:cNvSpPr txBox="1"/>
          </xdr:nvSpPr>
          <xdr:spPr>
            <a:xfrm>
              <a:off x="981075" y="5776912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2</xdr:col>
      <xdr:colOff>47625</xdr:colOff>
      <xdr:row>69</xdr:row>
      <xdr:rowOff>128587</xdr:rowOff>
    </xdr:from>
    <xdr:ext cx="441275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xmlns="" id="{510F2DB8-7956-4761-AFE6-6436DA4C8929}"/>
                </a:ext>
              </a:extLst>
            </xdr:cNvPr>
            <xdr:cNvSpPr txBox="1"/>
          </xdr:nvSpPr>
          <xdr:spPr>
            <a:xfrm>
              <a:off x="1457325" y="5767387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  <m:r>
                      <a:rPr lang="sr-Latn-RS" sz="1200" b="0" i="0">
                        <a:latin typeface="Cambria Math" panose="02040503050406030204" pitchFamily="18" charset="0"/>
                      </a:rPr>
                      <m:t>−</m:t>
                    </m:r>
                    <m:acc>
                      <m:accPr>
                        <m:chr m:val="̅"/>
                        <m:ctrlPr>
                          <a:rPr lang="sr-Latn-RS" sz="12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510F2DB8-7956-4761-AFE6-6436DA4C8929}"/>
                </a:ext>
              </a:extLst>
            </xdr:cNvPr>
            <xdr:cNvSpPr txBox="1"/>
          </xdr:nvSpPr>
          <xdr:spPr>
            <a:xfrm>
              <a:off x="1457325" y="5767387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i−X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247650</xdr:colOff>
      <xdr:row>81</xdr:row>
      <xdr:rowOff>4762</xdr:rowOff>
    </xdr:from>
    <xdr:ext cx="260071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xmlns="" id="{349D8840-B204-4892-A15D-AE4F4FA1810B}"/>
                </a:ext>
              </a:extLst>
            </xdr:cNvPr>
            <xdr:cNvSpPr txBox="1"/>
          </xdr:nvSpPr>
          <xdr:spPr>
            <a:xfrm>
              <a:off x="2762250" y="16282987"/>
              <a:ext cx="26007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a:rPr lang="sr-Latn-RS" sz="1200" b="0" i="0">
                            <a:latin typeface="Cambria Math" panose="02040503050406030204" pitchFamily="18" charset="0"/>
                          </a:rPr>
                          <m:t>11</m:t>
                        </m:r>
                      </m:sub>
                    </m:sSub>
                  </m:oMath>
                </m:oMathPara>
              </a14:m>
              <a:endParaRPr lang="en-US" sz="1200" b="0" i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349D8840-B204-4892-A15D-AE4F4FA1810B}"/>
                </a:ext>
              </a:extLst>
            </xdr:cNvPr>
            <xdr:cNvSpPr txBox="1"/>
          </xdr:nvSpPr>
          <xdr:spPr>
            <a:xfrm>
              <a:off x="2762250" y="16282987"/>
              <a:ext cx="26007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11</a:t>
              </a:r>
              <a:endParaRPr lang="en-US" sz="1200" b="0" i="0"/>
            </a:p>
          </xdr:txBody>
        </xdr:sp>
      </mc:Fallback>
    </mc:AlternateContent>
    <xdr:clientData/>
  </xdr:oneCellAnchor>
  <xdr:oneCellAnchor>
    <xdr:from>
      <xdr:col>5</xdr:col>
      <xdr:colOff>104775</xdr:colOff>
      <xdr:row>81</xdr:row>
      <xdr:rowOff>14287</xdr:rowOff>
    </xdr:from>
    <xdr:ext cx="775276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xmlns="" id="{939E745F-A1F2-4C2A-9003-6260236608F5}"/>
                </a:ext>
              </a:extLst>
            </xdr:cNvPr>
            <xdr:cNvSpPr txBox="1"/>
          </xdr:nvSpPr>
          <xdr:spPr>
            <a:xfrm>
              <a:off x="3228975" y="8339137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sr-Latn-RS" sz="1100" b="0" i="0">
                        <a:latin typeface="Cambria Math" panose="02040503050406030204" pitchFamily="18" charset="0"/>
                      </a:rPr>
                      <m:t>max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39E745F-A1F2-4C2A-9003-6260236608F5}"/>
                </a:ext>
              </a:extLst>
            </xdr:cNvPr>
            <xdr:cNvSpPr txBox="1"/>
          </xdr:nvSpPr>
          <xdr:spPr>
            <a:xfrm>
              <a:off x="3228975" y="8339137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max|X_k−X ̅ |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228600</xdr:colOff>
      <xdr:row>92</xdr:row>
      <xdr:rowOff>33337</xdr:rowOff>
    </xdr:from>
    <xdr:ext cx="88633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xmlns="" id="{3FC4D753-AF65-4F45-8DD5-B3949E509619}"/>
                </a:ext>
              </a:extLst>
            </xdr:cNvPr>
            <xdr:cNvSpPr txBox="1"/>
          </xdr:nvSpPr>
          <xdr:spPr>
            <a:xfrm>
              <a:off x="838200" y="10358437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̅"/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sr-Latn-RS" sz="1100" b="0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</m:acc>
                          </m:e>
                          <m:sub>
                            <m: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3FC4D753-AF65-4F45-8DD5-B3949E509619}"/>
                </a:ext>
              </a:extLst>
            </xdr:cNvPr>
            <xdr:cNvSpPr txBox="1"/>
          </xdr:nvSpPr>
          <xdr:spPr>
            <a:xfrm>
              <a:off x="838200" y="10358437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n=|X_k−X ̅_1 |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285750</xdr:colOff>
      <xdr:row>83</xdr:row>
      <xdr:rowOff>23812</xdr:rowOff>
    </xdr:from>
    <xdr:ext cx="18197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xmlns="" id="{680BD872-2AFD-4365-8214-4BD0AAA27D23}"/>
                </a:ext>
              </a:extLst>
            </xdr:cNvPr>
            <xdr:cNvSpPr txBox="1"/>
          </xdr:nvSpPr>
          <xdr:spPr>
            <a:xfrm>
              <a:off x="2800350" y="14511337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  <m: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680BD872-2AFD-4365-8214-4BD0AAA27D23}"/>
                </a:ext>
              </a:extLst>
            </xdr:cNvPr>
            <xdr:cNvSpPr txBox="1"/>
          </xdr:nvSpPr>
          <xdr:spPr>
            <a:xfrm>
              <a:off x="2800350" y="14511337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95249</xdr:colOff>
      <xdr:row>95</xdr:row>
      <xdr:rowOff>147637</xdr:rowOff>
    </xdr:from>
    <xdr:ext cx="1647825" cy="53816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xmlns="" id="{BAA646A0-B4F5-45CA-86D2-FC049C330746}"/>
                </a:ext>
              </a:extLst>
            </xdr:cNvPr>
            <xdr:cNvSpPr txBox="1"/>
          </xdr:nvSpPr>
          <xdr:spPr>
            <a:xfrm>
              <a:off x="704849" y="19330987"/>
              <a:ext cx="1647825" cy="5381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b>
                            </m:sSub>
                          </m:den>
                        </m:f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</m:t>
                                </m:r>
                              </m:sub>
                            </m:s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BAA646A0-B4F5-45CA-86D2-FC049C330746}"/>
                </a:ext>
              </a:extLst>
            </xdr:cNvPr>
            <xdr:cNvSpPr txBox="1"/>
          </xdr:nvSpPr>
          <xdr:spPr>
            <a:xfrm>
              <a:off x="704849" y="19330987"/>
              <a:ext cx="1647825" cy="5381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𝐺=𝑡_(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2,𝑓_2 〗)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∗𝑆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_2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∗√(𝑛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_1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/(𝑛_1−1))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542925</xdr:colOff>
      <xdr:row>10</xdr:row>
      <xdr:rowOff>33337</xdr:rowOff>
    </xdr:from>
    <xdr:ext cx="2512419" cy="5166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xmlns="" id="{B2720400-A947-443A-9A29-2A662F62F02A}"/>
                </a:ext>
              </a:extLst>
            </xdr:cNvPr>
            <xdr:cNvSpPr txBox="1"/>
          </xdr:nvSpPr>
          <xdr:spPr>
            <a:xfrm>
              <a:off x="542925" y="2147887"/>
              <a:ext cx="2512419" cy="5166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̅"/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sr-Latn-RS" sz="1100" b="0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</m:acc>
                          </m:e>
                          <m:sub>
                            <m: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  <m:r>
                      <a:rPr lang="sr-Latn-R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2,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𝑓</m:t>
                            </m:r>
                          </m:den>
                        </m:f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𝑆</m:t>
                    </m:r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num>
                          <m:den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US" sz="110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B2720400-A947-443A-9A29-2A662F62F02A}"/>
                </a:ext>
              </a:extLst>
            </xdr:cNvPr>
            <xdr:cNvSpPr txBox="1"/>
          </xdr:nvSpPr>
          <xdr:spPr>
            <a:xfrm>
              <a:off x="542925" y="2147887"/>
              <a:ext cx="2512419" cy="5166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n=|X_k−X ̅_1 |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𝐺=𝑡_(𝛼∕〖2,𝑓〗)∗𝑆∗√(𝑛/(𝑛−1))</a:t>
              </a:r>
              <a:endParaRPr lang="en-US" sz="110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19050</xdr:colOff>
      <xdr:row>13</xdr:row>
      <xdr:rowOff>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xmlns="" id="{FD79875D-D055-4D42-82D5-1A90AFABA8E5}"/>
                </a:ext>
              </a:extLst>
            </xdr:cNvPr>
            <xdr:cNvSpPr txBox="1"/>
          </xdr:nvSpPr>
          <xdr:spPr>
            <a:xfrm>
              <a:off x="2533650" y="271462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𝑓</m:t>
                            </m:r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9" name="TextBox 18">
              <a:extLst>
                <a:ext uri="{FF2B5EF4-FFF2-40B4-BE49-F238E27FC236}">
                  <a16:creationId xmlns:a16="http://schemas.microsoft.com/office/drawing/2014/main" id="{FD79875D-D055-4D42-82D5-1A90AFABA8E5}"/>
                </a:ext>
              </a:extLst>
            </xdr:cNvPr>
            <xdr:cNvSpPr txBox="1"/>
          </xdr:nvSpPr>
          <xdr:spPr>
            <a:xfrm>
              <a:off x="2533650" y="271462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2,𝑓〗)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63</xdr:row>
      <xdr:rowOff>0</xdr:rowOff>
    </xdr:from>
    <xdr:ext cx="4930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xmlns="" id="{6E8D7BDA-8A99-4717-8A5D-AE720B7B8F36}"/>
                </a:ext>
              </a:extLst>
            </xdr:cNvPr>
            <xdr:cNvSpPr txBox="1"/>
          </xdr:nvSpPr>
          <xdr:spPr>
            <a:xfrm>
              <a:off x="609600" y="1193482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&gt;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</m:t>
                        </m:r>
                      </m:sub>
                    </m:sSub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6E8D7BDA-8A99-4717-8A5D-AE720B7B8F36}"/>
                </a:ext>
              </a:extLst>
            </xdr:cNvPr>
            <xdr:cNvSpPr txBox="1"/>
          </xdr:nvSpPr>
          <xdr:spPr>
            <a:xfrm>
              <a:off x="609600" y="1193482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&gt;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𝐺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1</xdr:col>
      <xdr:colOff>0</xdr:colOff>
      <xdr:row>134</xdr:row>
      <xdr:rowOff>0</xdr:rowOff>
    </xdr:from>
    <xdr:ext cx="4930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xmlns="" id="{CE4C35E4-700F-4BB8-ABDD-6A04E0BBBD4C}"/>
                </a:ext>
              </a:extLst>
            </xdr:cNvPr>
            <xdr:cNvSpPr txBox="1"/>
          </xdr:nvSpPr>
          <xdr:spPr>
            <a:xfrm>
              <a:off x="609600" y="1193482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</m:t>
                        </m:r>
                      </m:sub>
                    </m:sSub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21" name="TextBox 20">
              <a:extLst>
                <a:ext uri="{FF2B5EF4-FFF2-40B4-BE49-F238E27FC236}">
                  <a16:creationId xmlns:a16="http://schemas.microsoft.com/office/drawing/2014/main" id="{CE4C35E4-700F-4BB8-ABDD-6A04E0BBBD4C}"/>
                </a:ext>
              </a:extLst>
            </xdr:cNvPr>
            <xdr:cNvSpPr txBox="1"/>
          </xdr:nvSpPr>
          <xdr:spPr>
            <a:xfrm>
              <a:off x="609600" y="1193482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𝐺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28575</xdr:colOff>
      <xdr:row>57</xdr:row>
      <xdr:rowOff>19050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xmlns="" id="{AD2C296E-9BBC-4AF2-A736-D736935984E1}"/>
                </a:ext>
              </a:extLst>
            </xdr:cNvPr>
            <xdr:cNvSpPr txBox="1"/>
          </xdr:nvSpPr>
          <xdr:spPr>
            <a:xfrm>
              <a:off x="2543175" y="1138237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2" name="TextBox 21">
              <a:extLst>
                <a:ext uri="{FF2B5EF4-FFF2-40B4-BE49-F238E27FC236}">
                  <a16:creationId xmlns:a16="http://schemas.microsoft.com/office/drawing/2014/main" id="{AD2C296E-9BBC-4AF2-A736-D736935984E1}"/>
                </a:ext>
              </a:extLst>
            </xdr:cNvPr>
            <xdr:cNvSpPr txBox="1"/>
          </xdr:nvSpPr>
          <xdr:spPr>
            <a:xfrm>
              <a:off x="2543175" y="1138237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𝑓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1 〗)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28575</xdr:colOff>
      <xdr:row>93</xdr:row>
      <xdr:rowOff>19050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xmlns="" id="{8A6F8B79-F3FE-4B8A-8026-A84C99514743}"/>
                </a:ext>
              </a:extLst>
            </xdr:cNvPr>
            <xdr:cNvSpPr txBox="1"/>
          </xdr:nvSpPr>
          <xdr:spPr>
            <a:xfrm>
              <a:off x="2543175" y="1138237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b>
                            </m:sSub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8A6F8B79-F3FE-4B8A-8026-A84C99514743}"/>
                </a:ext>
              </a:extLst>
            </xdr:cNvPr>
            <xdr:cNvSpPr txBox="1"/>
          </xdr:nvSpPr>
          <xdr:spPr>
            <a:xfrm>
              <a:off x="2543175" y="1138237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2,𝑓_2 〗)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99</xdr:row>
      <xdr:rowOff>0</xdr:rowOff>
    </xdr:from>
    <xdr:ext cx="4930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>
              <a:extLst>
                <a:ext uri="{FF2B5EF4-FFF2-40B4-BE49-F238E27FC236}">
                  <a16:creationId xmlns:a16="http://schemas.microsoft.com/office/drawing/2014/main" xmlns="" id="{41F93C0B-4A43-4AC4-BE53-76ACE0E52264}"/>
                </a:ext>
              </a:extLst>
            </xdr:cNvPr>
            <xdr:cNvSpPr txBox="1"/>
          </xdr:nvSpPr>
          <xdr:spPr>
            <a:xfrm>
              <a:off x="609600" y="1241107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&gt;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𝐺</m:t>
                        </m:r>
                      </m:sub>
                    </m:sSub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24" name="TextBox 23">
              <a:extLst>
                <a:ext uri="{FF2B5EF4-FFF2-40B4-BE49-F238E27FC236}">
                  <a16:creationId xmlns:a16="http://schemas.microsoft.com/office/drawing/2014/main" id="{41F93C0B-4A43-4AC4-BE53-76ACE0E52264}"/>
                </a:ext>
              </a:extLst>
            </xdr:cNvPr>
            <xdr:cNvSpPr txBox="1"/>
          </xdr:nvSpPr>
          <xdr:spPr>
            <a:xfrm>
              <a:off x="609600" y="12411075"/>
              <a:ext cx="4930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&gt;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𝐺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1</xdr:col>
      <xdr:colOff>371475</xdr:colOff>
      <xdr:row>105</xdr:row>
      <xdr:rowOff>138112</xdr:rowOff>
    </xdr:from>
    <xdr:ext cx="170047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xmlns="" id="{1D770ED4-40A4-451C-A090-C3BCA0A1FEAA}"/>
                </a:ext>
              </a:extLst>
            </xdr:cNvPr>
            <xdr:cNvSpPr txBox="1"/>
          </xdr:nvSpPr>
          <xdr:spPr>
            <a:xfrm>
              <a:off x="981075" y="14111287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1D770ED4-40A4-451C-A090-C3BCA0A1FEAA}"/>
                </a:ext>
              </a:extLst>
            </xdr:cNvPr>
            <xdr:cNvSpPr txBox="1"/>
          </xdr:nvSpPr>
          <xdr:spPr>
            <a:xfrm>
              <a:off x="981075" y="14111287"/>
              <a:ext cx="170047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2</xdr:col>
      <xdr:colOff>47625</xdr:colOff>
      <xdr:row>105</xdr:row>
      <xdr:rowOff>128587</xdr:rowOff>
    </xdr:from>
    <xdr:ext cx="441275" cy="19107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xmlns="" id="{8F95EB6F-C60E-4C4F-8791-A9CEAFE8E924}"/>
                </a:ext>
              </a:extLst>
            </xdr:cNvPr>
            <xdr:cNvSpPr txBox="1"/>
          </xdr:nvSpPr>
          <xdr:spPr>
            <a:xfrm>
              <a:off x="1457325" y="14101762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i</m:t>
                        </m:r>
                      </m:sub>
                    </m:sSub>
                    <m:r>
                      <a:rPr lang="sr-Latn-RS" sz="1200" b="0" i="0">
                        <a:latin typeface="Cambria Math" panose="02040503050406030204" pitchFamily="18" charset="0"/>
                      </a:rPr>
                      <m:t>−</m:t>
                    </m:r>
                    <m:acc>
                      <m:accPr>
                        <m:chr m:val="̅"/>
                        <m:ctrlPr>
                          <a:rPr lang="sr-Latn-RS" sz="12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8F95EB6F-C60E-4C4F-8791-A9CEAFE8E924}"/>
                </a:ext>
              </a:extLst>
            </xdr:cNvPr>
            <xdr:cNvSpPr txBox="1"/>
          </xdr:nvSpPr>
          <xdr:spPr>
            <a:xfrm>
              <a:off x="1457325" y="14101762"/>
              <a:ext cx="441275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i−X ̅</a:t>
              </a:r>
              <a:endParaRPr lang="en-US" sz="1200" i="0"/>
            </a:p>
          </xdr:txBody>
        </xdr:sp>
      </mc:Fallback>
    </mc:AlternateContent>
    <xdr:clientData/>
  </xdr:oneCellAnchor>
  <xdr:oneCellAnchor>
    <xdr:from>
      <xdr:col>4</xdr:col>
      <xdr:colOff>247650</xdr:colOff>
      <xdr:row>116</xdr:row>
      <xdr:rowOff>4762</xdr:rowOff>
    </xdr:from>
    <xdr:ext cx="195053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>
              <a:extLst>
                <a:ext uri="{FF2B5EF4-FFF2-40B4-BE49-F238E27FC236}">
                  <a16:creationId xmlns:a16="http://schemas.microsoft.com/office/drawing/2014/main" xmlns="" id="{AB456159-DEC5-4C07-8EF4-C7F526656F5D}"/>
                </a:ext>
              </a:extLst>
            </xdr:cNvPr>
            <xdr:cNvSpPr txBox="1"/>
          </xdr:nvSpPr>
          <xdr:spPr>
            <a:xfrm>
              <a:off x="2762250" y="24522112"/>
              <a:ext cx="195053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2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a:rPr lang="sr-Latn-RS" sz="1200" b="0" i="0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US" sz="1200" b="0" i="0"/>
            </a:p>
          </xdr:txBody>
        </xdr:sp>
      </mc:Choice>
      <mc:Fallback xmlns="">
        <xdr:sp macro="" textlink="">
          <xdr:nvSpPr>
            <xdr:cNvPr id="27" name="TextBox 26">
              <a:extLst>
                <a:ext uri="{FF2B5EF4-FFF2-40B4-BE49-F238E27FC236}">
                  <a16:creationId xmlns:a16="http://schemas.microsoft.com/office/drawing/2014/main" id="{AB456159-DEC5-4C07-8EF4-C7F526656F5D}"/>
                </a:ext>
              </a:extLst>
            </xdr:cNvPr>
            <xdr:cNvSpPr txBox="1"/>
          </xdr:nvSpPr>
          <xdr:spPr>
            <a:xfrm>
              <a:off x="2762250" y="24522112"/>
              <a:ext cx="195053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200" b="0" i="0">
                  <a:latin typeface="Cambria Math" panose="02040503050406030204" pitchFamily="18" charset="0"/>
                </a:rPr>
                <a:t>X</a:t>
              </a:r>
              <a:r>
                <a:rPr lang="en-US" sz="1200" b="0" i="0">
                  <a:latin typeface="Cambria Math" panose="02040503050406030204" pitchFamily="18" charset="0"/>
                </a:rPr>
                <a:t>_</a:t>
              </a:r>
              <a:r>
                <a:rPr lang="sr-Latn-RS" sz="1200" b="0" i="0">
                  <a:latin typeface="Cambria Math" panose="02040503050406030204" pitchFamily="18" charset="0"/>
                </a:rPr>
                <a:t>1</a:t>
              </a:r>
              <a:endParaRPr lang="en-US" sz="1200" b="0" i="0"/>
            </a:p>
          </xdr:txBody>
        </xdr:sp>
      </mc:Fallback>
    </mc:AlternateContent>
    <xdr:clientData/>
  </xdr:oneCellAnchor>
  <xdr:oneCellAnchor>
    <xdr:from>
      <xdr:col>5</xdr:col>
      <xdr:colOff>104775</xdr:colOff>
      <xdr:row>116</xdr:row>
      <xdr:rowOff>14287</xdr:rowOff>
    </xdr:from>
    <xdr:ext cx="775276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xmlns="" id="{BBFEBCF8-99E5-4751-B185-D0052A36EBA7}"/>
                </a:ext>
              </a:extLst>
            </xdr:cNvPr>
            <xdr:cNvSpPr txBox="1"/>
          </xdr:nvSpPr>
          <xdr:spPr>
            <a:xfrm>
              <a:off x="3228975" y="16483012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sr-Latn-RS" sz="1100" b="0" i="0">
                        <a:latin typeface="Cambria Math" panose="02040503050406030204" pitchFamily="18" charset="0"/>
                      </a:rPr>
                      <m:t>max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BBFEBCF8-99E5-4751-B185-D0052A36EBA7}"/>
                </a:ext>
              </a:extLst>
            </xdr:cNvPr>
            <xdr:cNvSpPr txBox="1"/>
          </xdr:nvSpPr>
          <xdr:spPr>
            <a:xfrm>
              <a:off x="3228975" y="16483012"/>
              <a:ext cx="775276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max|X_k−X ̅ |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228600</xdr:colOff>
      <xdr:row>127</xdr:row>
      <xdr:rowOff>33337</xdr:rowOff>
    </xdr:from>
    <xdr:ext cx="88633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xmlns="" id="{00EB0607-FE66-4762-9E5D-667FAC0A3EE4}"/>
                </a:ext>
              </a:extLst>
            </xdr:cNvPr>
            <xdr:cNvSpPr txBox="1"/>
          </xdr:nvSpPr>
          <xdr:spPr>
            <a:xfrm>
              <a:off x="838200" y="18502312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k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̅"/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sr-Latn-RS" sz="1100" b="0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</m:acc>
                          </m:e>
                          <m:sub>
                            <m: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 b="0" i="0"/>
            </a:p>
          </xdr:txBody>
        </xdr:sp>
      </mc:Choice>
      <mc:Fallback xmlns="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00EB0607-FE66-4762-9E5D-667FAC0A3EE4}"/>
                </a:ext>
              </a:extLst>
            </xdr:cNvPr>
            <xdr:cNvSpPr txBox="1"/>
          </xdr:nvSpPr>
          <xdr:spPr>
            <a:xfrm>
              <a:off x="838200" y="18502312"/>
              <a:ext cx="88633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n=|X_k−X ̅_1 |</a:t>
              </a:r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285750</xdr:colOff>
      <xdr:row>118</xdr:row>
      <xdr:rowOff>23812</xdr:rowOff>
    </xdr:from>
    <xdr:ext cx="18197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xmlns="" id="{BD74B1F1-78C1-40CC-850F-B6F9F8567738}"/>
                </a:ext>
              </a:extLst>
            </xdr:cNvPr>
            <xdr:cNvSpPr txBox="1"/>
          </xdr:nvSpPr>
          <xdr:spPr>
            <a:xfrm>
              <a:off x="2800350" y="16921162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  <m: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id="{BD74B1F1-78C1-40CC-850F-B6F9F8567738}"/>
                </a:ext>
              </a:extLst>
            </xdr:cNvPr>
            <xdr:cNvSpPr txBox="1"/>
          </xdr:nvSpPr>
          <xdr:spPr>
            <a:xfrm>
              <a:off x="2800350" y="16921162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sr-Latn-RS" sz="1100" b="0" i="0">
                  <a:latin typeface="Cambria Math" panose="02040503050406030204" pitchFamily="18" charset="0"/>
                </a:rPr>
                <a:t>3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95249</xdr:colOff>
      <xdr:row>130</xdr:row>
      <xdr:rowOff>147637</xdr:rowOff>
    </xdr:from>
    <xdr:ext cx="1647825" cy="53816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>
              <a:extLst>
                <a:ext uri="{FF2B5EF4-FFF2-40B4-BE49-F238E27FC236}">
                  <a16:creationId xmlns:a16="http://schemas.microsoft.com/office/drawing/2014/main" xmlns="" id="{75B45E1F-0FDC-476A-92BB-E899B72421B4}"/>
                </a:ext>
              </a:extLst>
            </xdr:cNvPr>
            <xdr:cNvSpPr txBox="1"/>
          </xdr:nvSpPr>
          <xdr:spPr>
            <a:xfrm>
              <a:off x="704849" y="19330987"/>
              <a:ext cx="1647825" cy="5381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sr-Latn-R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den>
                        </m:f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𝑆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rad>
                      <m:radPr>
                        <m:degHide m:val="on"/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b>
                            </m:s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den>
                        </m:f>
                      </m:e>
                    </m:ra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1" name="TextBox 30">
              <a:extLst>
                <a:ext uri="{FF2B5EF4-FFF2-40B4-BE49-F238E27FC236}">
                  <a16:creationId xmlns:a16="http://schemas.microsoft.com/office/drawing/2014/main" id="{75B45E1F-0FDC-476A-92BB-E899B72421B4}"/>
                </a:ext>
              </a:extLst>
            </xdr:cNvPr>
            <xdr:cNvSpPr txBox="1"/>
          </xdr:nvSpPr>
          <xdr:spPr>
            <a:xfrm>
              <a:off x="704849" y="19330987"/>
              <a:ext cx="1647825" cy="5381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∆_</a:t>
              </a:r>
              <a:r>
                <a:rPr lang="sr-Latn-RS" sz="1100" b="0" i="0">
                  <a:latin typeface="Cambria Math" panose="02040503050406030204" pitchFamily="18" charset="0"/>
                </a:rPr>
                <a:t>𝐺=𝑡_(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2,𝑓_3 〗)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∗𝑆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_3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∗√(𝑛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_2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/(𝑛_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−1))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28575</xdr:colOff>
      <xdr:row>128</xdr:row>
      <xdr:rowOff>19050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xmlns="" id="{56F5B92D-9507-4020-8595-B79AAE8B9D5E}"/>
                </a:ext>
              </a:extLst>
            </xdr:cNvPr>
            <xdr:cNvSpPr txBox="1"/>
          </xdr:nvSpPr>
          <xdr:spPr>
            <a:xfrm>
              <a:off x="2543175" y="18726150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b>
                        <m:f>
                          <m:fPr>
                            <m:type m:val="lin"/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sr-Latn-R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num>
                          <m:den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2,</m:t>
                            </m:r>
                            <m:sSub>
                              <m:sSubPr>
                                <m:ctrlP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𝑓</m:t>
                                </m:r>
                              </m:e>
                              <m:sub>
                                <m:r>
                                  <a:rPr lang="sr-Latn-RS" sz="1100" b="0" i="1"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den>
                        </m:f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56F5B92D-9507-4020-8595-B79AAE8B9D5E}"/>
                </a:ext>
              </a:extLst>
            </xdr:cNvPr>
            <xdr:cNvSpPr txBox="1"/>
          </xdr:nvSpPr>
          <xdr:spPr>
            <a:xfrm>
              <a:off x="2543175" y="18726150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𝑡_(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𝛼∕〖</a:t>
              </a:r>
              <a:r>
                <a:rPr lang="sr-Latn-RS" sz="1100" b="0" i="0">
                  <a:latin typeface="Cambria Math" panose="02040503050406030204" pitchFamily="18" charset="0"/>
                </a:rPr>
                <a:t>2,𝑓_3 〗)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285750</xdr:colOff>
      <xdr:row>138</xdr:row>
      <xdr:rowOff>23812</xdr:rowOff>
    </xdr:from>
    <xdr:ext cx="18197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xmlns="" id="{B861C667-8A34-4A4C-AAF2-7D2CE3A31390}"/>
                </a:ext>
              </a:extLst>
            </xdr:cNvPr>
            <xdr:cNvSpPr txBox="1"/>
          </xdr:nvSpPr>
          <xdr:spPr>
            <a:xfrm>
              <a:off x="2800350" y="25446037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</m:acc>
                      </m:e>
                      <m: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B861C667-8A34-4A4C-AAF2-7D2CE3A31390}"/>
                </a:ext>
              </a:extLst>
            </xdr:cNvPr>
            <xdr:cNvSpPr txBox="1"/>
          </xdr:nvSpPr>
          <xdr:spPr>
            <a:xfrm>
              <a:off x="2800350" y="25446037"/>
              <a:ext cx="18197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 ̅_</a:t>
              </a:r>
              <a:r>
                <a:rPr lang="sr-Latn-RS" sz="1100" b="0" i="0">
                  <a:latin typeface="Cambria Math" panose="02040503050406030204" pitchFamily="18" charset="0"/>
                </a:rPr>
                <a:t>2</a:t>
              </a:r>
              <a:endParaRPr lang="en-US" sz="1100" i="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133350</xdr:colOff>
      <xdr:row>21</xdr:row>
      <xdr:rowOff>171450</xdr:rowOff>
    </xdr:from>
    <xdr:to>
      <xdr:col>6</xdr:col>
      <xdr:colOff>525114</xdr:colOff>
      <xdr:row>23</xdr:row>
      <xdr:rowOff>23030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Object 1">
              <a:extLst>
                <a:ext uri="{FF2B5EF4-FFF2-40B4-BE49-F238E27FC236}">
                  <a16:creationId xmlns:a16="http://schemas.microsoft.com/office/drawing/2014/main" xmlns="" id="{7B604CFE-D692-44A2-B8A3-52E685D0D9DC}"/>
                </a:ext>
              </a:extLst>
            </xdr:cNvPr>
            <xdr:cNvSpPr txBox="1"/>
          </xdr:nvSpPr>
          <xdr:spPr>
            <a:xfrm>
              <a:off x="3181350" y="2857500"/>
              <a:ext cx="1001364" cy="280205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α</m:t>
                    </m:r>
                    <m: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p</m:t>
                        </m:r>
                      </m:e>
                      <m:sub>
                        <m: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p</m:t>
                        </m:r>
                      </m:e>
                      <m:sub>
                        <m: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2" name="Object 1">
              <a:extLst>
                <a:ext uri="{FF2B5EF4-FFF2-40B4-BE49-F238E27FC236}">
                  <a16:creationId xmlns:a16="http://schemas.microsoft.com/office/drawing/2014/main" id="{7B604CFE-D692-44A2-B8A3-52E685D0D9DC}"/>
                </a:ext>
              </a:extLst>
            </xdr:cNvPr>
            <xdr:cNvSpPr txBox="1"/>
          </xdr:nvSpPr>
          <xdr:spPr>
            <a:xfrm>
              <a:off x="3181350" y="2857500"/>
              <a:ext cx="1001364" cy="280205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2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α=p_2−p_1</a:t>
              </a:r>
              <a:endParaRPr lang="en-US" sz="1200" i="0"/>
            </a:p>
          </xdr:txBody>
        </xdr:sp>
      </mc:Fallback>
    </mc:AlternateContent>
    <xdr:clientData/>
  </xdr:twoCellAnchor>
  <xdr:twoCellAnchor editAs="oneCell">
    <xdr:from>
      <xdr:col>5</xdr:col>
      <xdr:colOff>19050</xdr:colOff>
      <xdr:row>23</xdr:row>
      <xdr:rowOff>142875</xdr:rowOff>
    </xdr:from>
    <xdr:to>
      <xdr:col>10</xdr:col>
      <xdr:colOff>309913</xdr:colOff>
      <xdr:row>25</xdr:row>
      <xdr:rowOff>33761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Object 2">
              <a:extLst>
                <a:ext uri="{FF2B5EF4-FFF2-40B4-BE49-F238E27FC236}">
                  <a16:creationId xmlns:a16="http://schemas.microsoft.com/office/drawing/2014/main" xmlns="" id="{1D552FE9-8879-4B3E-8AA4-96E835CBCF8E}"/>
                </a:ext>
              </a:extLst>
            </xdr:cNvPr>
            <xdr:cNvSpPr txBox="1"/>
          </xdr:nvSpPr>
          <xdr:spPr>
            <a:xfrm>
              <a:off x="3067050" y="3257550"/>
              <a:ext cx="3338863" cy="319511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σ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α</m:t>
                        </m:r>
                      </m:sub>
                      <m:sup>
                        <m: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Sup>
                      <m:sSubSupPr>
                        <m:ctrlPr>
                          <a:rPr lang="en-US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σ</m:t>
                        </m:r>
                      </m:e>
                      <m:sub>
                        <m:sSub>
                          <m:sSubPr>
                            <m:ctrlPr>
                              <a:rPr lang="en-US" sz="120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sz="1200" i="0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p</m:t>
                            </m:r>
                          </m:e>
                          <m:sub>
                            <m:r>
                              <a:rPr lang="en-US" sz="1200" i="0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sub>
                      <m:sup>
                        <m: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Sup>
                      <m:sSubSupPr>
                        <m:ctrlPr>
                          <a:rPr lang="en-US" sz="12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σ</m:t>
                        </m:r>
                      </m:e>
                      <m:sub>
                        <m:sSub>
                          <m:sSubPr>
                            <m:ctrlPr>
                              <a:rPr lang="en-US" sz="1200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sz="1200" i="0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p</m:t>
                            </m:r>
                          </m:e>
                          <m:sub>
                            <m:r>
                              <a:rPr lang="en-US" sz="1200" i="0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sub>
                      <m:sup>
                        <m:r>
                          <a:rPr lang="en-US" sz="12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  <m:r>
                      <a:rPr lang="en-US" sz="1200" i="0">
                        <a:solidFill>
                          <a:srgbClr val="000000"/>
                        </a:solidFill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→</m:t>
                    </m:r>
                    <m:sSub>
                      <m:sSubPr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σ</m:t>
                        </m:r>
                      </m:e>
                      <m:sub>
                        <m:sSub>
                          <m:sSubPr>
                            <m:ctrlPr>
                              <a:rPr lang="en-US" sz="12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sz="1200" i="0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p</m:t>
                            </m:r>
                          </m:e>
                          <m:sub>
                            <m:r>
                              <a:rPr lang="en-US" sz="1200" i="0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sub>
                        </m:sSub>
                      </m:sub>
                    </m:sSub>
                    <m:r>
                      <a:rPr lang="en-US" sz="1200" i="0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σ</m:t>
                        </m:r>
                      </m:e>
                      <m:sub>
                        <m:sSub>
                          <m:sSubPr>
                            <m:ctrlPr>
                              <a:rPr lang="en-US" sz="12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sz="1200" i="0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p</m:t>
                            </m:r>
                          </m:e>
                          <m:sub>
                            <m:r>
                              <a:rPr lang="en-US" sz="1200" i="0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b>
                        </m:sSub>
                      </m:sub>
                    </m:sSub>
                    <m:r>
                      <a:rPr lang="en-US" sz="1200" i="0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σ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</m:t>
                        </m:r>
                      </m:sub>
                    </m:sSub>
                    <m:r>
                      <a:rPr lang="en-US" sz="1200" i="0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⇒</m:t>
                    </m:r>
                    <m:sSub>
                      <m:sSubPr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σ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α</m:t>
                        </m:r>
                      </m:sub>
                    </m:sSub>
                    <m:r>
                      <a:rPr lang="en-US" sz="1200" i="0"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σ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</m:t>
                        </m:r>
                      </m:sub>
                    </m:sSub>
                    <m:rad>
                      <m:radPr>
                        <m:degHide m:val="on"/>
                        <m:ctrlPr>
                          <a:rPr lang="en-US" sz="1200" i="1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r>
                          <a:rPr lang="en-US" sz="1200" i="0"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e>
                    </m:rad>
                  </m:oMath>
                </m:oMathPara>
              </a14:m>
              <a:endParaRPr lang="en-US" sz="1200" i="0"/>
            </a:p>
          </xdr:txBody>
        </xdr:sp>
      </mc:Choice>
      <mc:Fallback xmlns="">
        <xdr:sp macro="" textlink="">
          <xdr:nvSpPr>
            <xdr:cNvPr id="3" name="Object 2">
              <a:extLst>
                <a:ext uri="{FF2B5EF4-FFF2-40B4-BE49-F238E27FC236}">
                  <a16:creationId xmlns:a16="http://schemas.microsoft.com/office/drawing/2014/main" id="{1D552FE9-8879-4B3E-8AA4-96E835CBCF8E}"/>
                </a:ext>
              </a:extLst>
            </xdr:cNvPr>
            <xdr:cNvSpPr txBox="1"/>
          </xdr:nvSpPr>
          <xdr:spPr>
            <a:xfrm>
              <a:off x="3067050" y="3257550"/>
              <a:ext cx="3338863" cy="319511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2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σ_α^2=σ_(p_1)^2+σ_(p_2)^2</a:t>
              </a:r>
              <a:r>
                <a:rPr lang="en-US" sz="1200" i="0">
                  <a:solidFill>
                    <a:srgbClr val="00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→</a:t>
              </a:r>
              <a:r>
                <a:rPr lang="en-US" sz="1200" i="0">
                  <a:effectLst/>
                  <a:latin typeface="+mn-lt"/>
                  <a:ea typeface="+mn-ea"/>
                  <a:cs typeface="+mn-cs"/>
                </a:rPr>
                <a:t>σ_(p_1 )=σ_(p_2 )=σ_p⇒σ_α=σ_p √2</a:t>
              </a:r>
              <a:endParaRPr lang="en-US" sz="1200" i="0"/>
            </a:p>
          </xdr:txBody>
        </xdr:sp>
      </mc:Fallback>
    </mc:AlternateContent>
    <xdr:clientData/>
  </xdr:twoCellAnchor>
  <xdr:twoCellAnchor editAs="oneCell">
    <xdr:from>
      <xdr:col>7</xdr:col>
      <xdr:colOff>285750</xdr:colOff>
      <xdr:row>23</xdr:row>
      <xdr:rowOff>180975</xdr:rowOff>
    </xdr:from>
    <xdr:to>
      <xdr:col>7</xdr:col>
      <xdr:colOff>470481</xdr:colOff>
      <xdr:row>25</xdr:row>
      <xdr:rowOff>16910</xdr:rowOff>
    </xdr:to>
    <xdr:sp macro="" textlink="">
      <xdr:nvSpPr>
        <xdr:cNvPr id="4" name="Object 3">
          <a:extLst>
            <a:ext uri="{FF2B5EF4-FFF2-40B4-BE49-F238E27FC236}">
              <a16:creationId xmlns:a16="http://schemas.microsoft.com/office/drawing/2014/main" xmlns="" id="{1DC73C0F-D0DB-41A2-B805-D3AFB4E423B1}"/>
            </a:ext>
          </a:extLst>
        </xdr:cNvPr>
        <xdr:cNvSpPr txBox="1"/>
      </xdr:nvSpPr>
      <xdr:spPr>
        <a:xfrm>
          <a:off x="4552950" y="3295650"/>
          <a:ext cx="184731" cy="264560"/>
        </a:xfrm>
        <a:prstGeom prst="rect">
          <a:avLst/>
        </a:prstGeom>
      </xdr:spPr>
      <xdr:txBody>
        <a:bodyPr vertOverflow="clip" horzOverflow="clip" wrap="none">
          <a:spAutoFit/>
        </a:bodyPr>
        <a:lstStyle/>
        <a:p>
          <a:endParaRPr lang="en-US"/>
        </a:p>
      </xdr:txBody>
    </xdr:sp>
    <xdr:clientData/>
  </xdr:twoCellAnchor>
  <xdr:twoCellAnchor editAs="oneCell">
    <xdr:from>
      <xdr:col>5</xdr:col>
      <xdr:colOff>57150</xdr:colOff>
      <xdr:row>25</xdr:row>
      <xdr:rowOff>161925</xdr:rowOff>
    </xdr:from>
    <xdr:to>
      <xdr:col>7</xdr:col>
      <xdr:colOff>326178</xdr:colOff>
      <xdr:row>27</xdr:row>
      <xdr:rowOff>21392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Object 4">
              <a:extLst>
                <a:ext uri="{FF2B5EF4-FFF2-40B4-BE49-F238E27FC236}">
                  <a16:creationId xmlns:a16="http://schemas.microsoft.com/office/drawing/2014/main" xmlns="" id="{0B44F6E8-0573-46E9-BD60-6A0AEB246198}"/>
                </a:ext>
              </a:extLst>
            </xdr:cNvPr>
            <xdr:cNvSpPr txBox="1"/>
          </xdr:nvSpPr>
          <xdr:spPr>
            <a:xfrm>
              <a:off x="3105150" y="3705225"/>
              <a:ext cx="1488228" cy="288092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en-US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σ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α</m:t>
                        </m:r>
                      </m:sub>
                    </m:sSub>
                    <m:r>
                      <a:rPr lang="en-US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sr-Latn-RS" b="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2</m:t>
                    </m:r>
                    <m:r>
                      <a:rPr lang="en-US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"∗</m:t>
                    </m:r>
                    <m:rad>
                      <m:radPr>
                        <m:degHide m:val="on"/>
                        <m:ctrlPr>
                          <a:rPr lang="en-US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n-US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rad>
                    <m:r>
                      <a:rPr lang="en-US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sr-Latn-RS" b="0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2.83</m:t>
                    </m:r>
                    <m:r>
                      <a:rPr lang="en-US" i="0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"</m:t>
                    </m:r>
                  </m:oMath>
                </m:oMathPara>
              </a14:m>
              <a:endParaRPr lang="en-US" i="0"/>
            </a:p>
          </xdr:txBody>
        </xdr:sp>
      </mc:Choice>
      <mc:Fallback xmlns="">
        <xdr:sp macro="" textlink="">
          <xdr:nvSpPr>
            <xdr:cNvPr id="5" name="Object 4">
              <a:extLst>
                <a:ext uri="{FF2B5EF4-FFF2-40B4-BE49-F238E27FC236}">
                  <a16:creationId xmlns:a16="http://schemas.microsoft.com/office/drawing/2014/main" id="{0B44F6E8-0573-46E9-BD60-6A0AEB246198}"/>
                </a:ext>
              </a:extLst>
            </xdr:cNvPr>
            <xdr:cNvSpPr txBox="1"/>
          </xdr:nvSpPr>
          <xdr:spPr>
            <a:xfrm>
              <a:off x="3105150" y="3705225"/>
              <a:ext cx="1488228" cy="288092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i="0">
                  <a:solidFill>
                    <a:srgbClr val="000000"/>
                  </a:solidFill>
                  <a:latin typeface="Cambria Math" panose="02040503050406030204" pitchFamily="18" charset="0"/>
                </a:rPr>
                <a:t>σ_α=</a:t>
              </a:r>
              <a:r>
                <a:rPr lang="sr-Latn-RS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2</a:t>
              </a:r>
              <a:r>
                <a:rPr lang="en-US" i="0">
                  <a:solidFill>
                    <a:srgbClr val="000000"/>
                  </a:solidFill>
                  <a:latin typeface="Cambria Math" panose="02040503050406030204" pitchFamily="18" charset="0"/>
                </a:rPr>
                <a:t>"∗√2=</a:t>
              </a:r>
              <a:r>
                <a:rPr lang="sr-Latn-RS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2.83</a:t>
              </a:r>
              <a:r>
                <a:rPr lang="en-US" i="0">
                  <a:solidFill>
                    <a:srgbClr val="000000"/>
                  </a:solidFill>
                  <a:latin typeface="Cambria Math" panose="02040503050406030204" pitchFamily="18" charset="0"/>
                </a:rPr>
                <a:t>"</a:t>
              </a:r>
              <a:endParaRPr lang="en-US" i="0"/>
            </a:p>
          </xdr:txBody>
        </xdr:sp>
      </mc:Fallback>
    </mc:AlternateContent>
    <xdr:clientData/>
  </xdr:twoCellAnchor>
  <xdr:oneCellAnchor>
    <xdr:from>
      <xdr:col>0</xdr:col>
      <xdr:colOff>552450</xdr:colOff>
      <xdr:row>30</xdr:row>
      <xdr:rowOff>80963</xdr:rowOff>
    </xdr:from>
    <xdr:ext cx="2362122" cy="20478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xmlns="" id="{EEC8E76A-6A5B-41CB-A659-5D2AFE7ACAC0}"/>
                </a:ext>
              </a:extLst>
            </xdr:cNvPr>
            <xdr:cNvSpPr txBox="1"/>
          </xdr:nvSpPr>
          <xdr:spPr>
            <a:xfrm>
              <a:off x="552450" y="5243513"/>
              <a:ext cx="2362122" cy="2047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begChr m:val="|"/>
                        <m:endChr m:val="|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latin typeface="Cambria Math" panose="02040503050406030204" pitchFamily="18" charset="0"/>
                              </a:rPr>
                              <m:t>max</m:t>
                            </m:r>
                          </m:sub>
                        </m:sSub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sr-Latn-RS" sz="1100" b="0" i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X</m:t>
                            </m:r>
                          </m:e>
                          <m:sub>
                            <m:r>
                              <m:rPr>
                                <m:sty m:val="p"/>
                              </m:rPr>
                              <a:rPr lang="sr-Latn-RS" sz="1100" b="0" i="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min</m:t>
                            </m:r>
                          </m:sub>
                        </m:sSub>
                      </m:e>
                    </m:d>
                    <m:r>
                      <a:rPr lang="sr-Latn-RS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</m:t>
                        </m:r>
                        <m: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</m:sub>
                    </m:sSub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EEC8E76A-6A5B-41CB-A659-5D2AFE7ACAC0}"/>
                </a:ext>
              </a:extLst>
            </xdr:cNvPr>
            <xdr:cNvSpPr txBox="1"/>
          </xdr:nvSpPr>
          <xdr:spPr>
            <a:xfrm>
              <a:off x="552450" y="5243513"/>
              <a:ext cx="2362122" cy="2047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l-GR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ω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n=|X_max−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X_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min |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_(p,n)∗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19050</xdr:colOff>
      <xdr:row>33</xdr:row>
      <xdr:rowOff>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xmlns="" id="{7A224FD2-882C-483B-9E54-63D9996666D2}"/>
                </a:ext>
              </a:extLst>
            </xdr:cNvPr>
            <xdr:cNvSpPr txBox="1"/>
          </xdr:nvSpPr>
          <xdr:spPr>
            <a:xfrm>
              <a:off x="2533650" y="271462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p</m:t>
                        </m:r>
                        <m:r>
                          <a:rPr lang="sr-Latn-RS" sz="1100" b="0" i="0">
                            <a:latin typeface="Cambria Math" panose="02040503050406030204" pitchFamily="18" charset="0"/>
                          </a:rPr>
                          <m:t>,</m:t>
                        </m:r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n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7A224FD2-882C-483B-9E54-63D9996666D2}"/>
                </a:ext>
              </a:extLst>
            </xdr:cNvPr>
            <xdr:cNvSpPr txBox="1"/>
          </xdr:nvSpPr>
          <xdr:spPr>
            <a:xfrm>
              <a:off x="2533650" y="2714625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ω_(</a:t>
              </a:r>
              <a:r>
                <a:rPr lang="sr-Latn-RS" sz="1100" b="0" i="0">
                  <a:latin typeface="Cambria Math" panose="02040503050406030204" pitchFamily="18" charset="0"/>
                </a:rPr>
                <a:t>p,n)</a:t>
              </a:r>
              <a:endParaRPr lang="en-US" sz="1100" i="0"/>
            </a:p>
          </xdr:txBody>
        </xdr:sp>
      </mc:Fallback>
    </mc:AlternateContent>
    <xdr:clientData/>
  </xdr:oneCellAnchor>
  <xdr:twoCellAnchor editAs="oneCell">
    <xdr:from>
      <xdr:col>5</xdr:col>
      <xdr:colOff>200025</xdr:colOff>
      <xdr:row>36</xdr:row>
      <xdr:rowOff>171450</xdr:rowOff>
    </xdr:from>
    <xdr:to>
      <xdr:col>5</xdr:col>
      <xdr:colOff>497158</xdr:colOff>
      <xdr:row>38</xdr:row>
      <xdr:rowOff>58537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Object 7">
              <a:extLst>
                <a:ext uri="{FF2B5EF4-FFF2-40B4-BE49-F238E27FC236}">
                  <a16:creationId xmlns:a16="http://schemas.microsoft.com/office/drawing/2014/main" xmlns="" id="{CBC5257B-133D-43DC-B668-A7BEE2E25F9A}"/>
                </a:ext>
              </a:extLst>
            </xdr:cNvPr>
            <xdr:cNvSpPr txBox="1"/>
          </xdr:nvSpPr>
          <xdr:spPr>
            <a:xfrm>
              <a:off x="3248025" y="697230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acc>
                      <m:accPr>
                        <m:chr m:val="̄"/>
                        <m:ctrlPr>
                          <a:rPr lang="en-US" sz="11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6" name="Object 7">
              <a:extLst>
                <a:ext uri="{FF2B5EF4-FFF2-40B4-BE49-F238E27FC236}">
                  <a16:creationId xmlns:a16="http://schemas.microsoft.com/office/drawing/2014/main" id="{CBC5257B-133D-43DC-B668-A7BEE2E25F9A}"/>
                </a:ext>
              </a:extLst>
            </xdr:cNvPr>
            <xdr:cNvSpPr txBox="1"/>
          </xdr:nvSpPr>
          <xdr:spPr>
            <a:xfrm>
              <a:off x="3248025" y="697230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1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X ̄</a:t>
              </a:r>
              <a:endParaRPr lang="en-US" sz="1100" i="0"/>
            </a:p>
          </xdr:txBody>
        </xdr:sp>
      </mc:Fallback>
    </mc:AlternateContent>
    <xdr:clientData/>
  </xdr:twoCellAnchor>
  <xdr:oneCellAnchor>
    <xdr:from>
      <xdr:col>7</xdr:col>
      <xdr:colOff>200025</xdr:colOff>
      <xdr:row>37</xdr:row>
      <xdr:rowOff>4762</xdr:rowOff>
    </xdr:from>
    <xdr:ext cx="20313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xmlns="" id="{F45CB880-C680-4014-A8C6-5292CED0E12E}"/>
                </a:ext>
              </a:extLst>
            </xdr:cNvPr>
            <xdr:cNvSpPr txBox="1"/>
          </xdr:nvSpPr>
          <xdr:spPr>
            <a:xfrm>
              <a:off x="5076825" y="699611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𝜔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45CB880-C680-4014-A8C6-5292CED0E12E}"/>
                </a:ext>
              </a:extLst>
            </xdr:cNvPr>
            <xdr:cNvSpPr txBox="1"/>
          </xdr:nvSpPr>
          <xdr:spPr>
            <a:xfrm>
              <a:off x="5076825" y="699611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𝜔_</a:t>
              </a:r>
              <a:r>
                <a:rPr lang="sr-Latn-RS" sz="1100" b="0" i="0">
                  <a:latin typeface="Cambria Math" panose="02040503050406030204" pitchFamily="18" charset="0"/>
                </a:rPr>
                <a:t>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209550</xdr:colOff>
      <xdr:row>43</xdr:row>
      <xdr:rowOff>14287</xdr:rowOff>
    </xdr:from>
    <xdr:ext cx="2141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xmlns="" id="{B624D3E7-84FE-428C-A438-A295F12FDA51}"/>
                </a:ext>
              </a:extLst>
            </xdr:cNvPr>
            <xdr:cNvSpPr txBox="1"/>
          </xdr:nvSpPr>
          <xdr:spPr>
            <a:xfrm>
              <a:off x="2038350" y="8186737"/>
              <a:ext cx="2141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10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G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624D3E7-84FE-428C-A438-A295F12FDA51}"/>
                </a:ext>
              </a:extLst>
            </xdr:cNvPr>
            <xdr:cNvSpPr txBox="1"/>
          </xdr:nvSpPr>
          <xdr:spPr>
            <a:xfrm>
              <a:off x="2038350" y="8186737"/>
              <a:ext cx="2141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ω_</a:t>
              </a:r>
              <a:r>
                <a:rPr lang="sr-Latn-RS" sz="1100" b="0" i="0">
                  <a:latin typeface="Cambria Math" panose="02040503050406030204" pitchFamily="18" charset="0"/>
                </a:rPr>
                <a:t>G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238125</xdr:colOff>
      <xdr:row>42</xdr:row>
      <xdr:rowOff>214312</xdr:rowOff>
    </xdr:from>
    <xdr:ext cx="20313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xmlns="" id="{E0419EF6-570B-435E-93B5-9905FD54FD71}"/>
                </a:ext>
              </a:extLst>
            </xdr:cNvPr>
            <xdr:cNvSpPr txBox="1"/>
          </xdr:nvSpPr>
          <xdr:spPr>
            <a:xfrm>
              <a:off x="847725" y="815816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𝜔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8" name="TextBox 17">
              <a:extLst>
                <a:ext uri="{FF2B5EF4-FFF2-40B4-BE49-F238E27FC236}">
                  <a16:creationId xmlns:a16="http://schemas.microsoft.com/office/drawing/2014/main" id="{E0419EF6-570B-435E-93B5-9905FD54FD71}"/>
                </a:ext>
              </a:extLst>
            </xdr:cNvPr>
            <xdr:cNvSpPr txBox="1"/>
          </xdr:nvSpPr>
          <xdr:spPr>
            <a:xfrm>
              <a:off x="847725" y="815816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𝜔_</a:t>
              </a:r>
              <a:r>
                <a:rPr lang="sr-Latn-RS" sz="1100" b="0" i="0">
                  <a:latin typeface="Cambria Math" panose="02040503050406030204" pitchFamily="18" charset="0"/>
                </a:rPr>
                <a:t>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142875</xdr:colOff>
      <xdr:row>37</xdr:row>
      <xdr:rowOff>14287</xdr:rowOff>
    </xdr:from>
    <xdr:ext cx="33105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xmlns="" id="{38C37D3A-ADAA-4062-A197-0BA62FBDFAF1}"/>
                </a:ext>
              </a:extLst>
            </xdr:cNvPr>
            <xdr:cNvSpPr txBox="1"/>
          </xdr:nvSpPr>
          <xdr:spPr>
            <a:xfrm>
              <a:off x="5629275" y="767238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max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8C37D3A-ADAA-4062-A197-0BA62FBDFAF1}"/>
                </a:ext>
              </a:extLst>
            </xdr:cNvPr>
            <xdr:cNvSpPr txBox="1"/>
          </xdr:nvSpPr>
          <xdr:spPr>
            <a:xfrm>
              <a:off x="5629275" y="767238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max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9</xdr:col>
      <xdr:colOff>171450</xdr:colOff>
      <xdr:row>37</xdr:row>
      <xdr:rowOff>4762</xdr:rowOff>
    </xdr:from>
    <xdr:ext cx="3159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xmlns="" id="{15A6EC9C-7FB4-493D-A999-2AEA19510AA1}"/>
                </a:ext>
              </a:extLst>
            </xdr:cNvPr>
            <xdr:cNvSpPr txBox="1"/>
          </xdr:nvSpPr>
          <xdr:spPr>
            <a:xfrm>
              <a:off x="6267450" y="766286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min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0" name="TextBox 19">
              <a:extLst>
                <a:ext uri="{FF2B5EF4-FFF2-40B4-BE49-F238E27FC236}">
                  <a16:creationId xmlns:a16="http://schemas.microsoft.com/office/drawing/2014/main" id="{15A6EC9C-7FB4-493D-A999-2AEA19510AA1}"/>
                </a:ext>
              </a:extLst>
            </xdr:cNvPr>
            <xdr:cNvSpPr txBox="1"/>
          </xdr:nvSpPr>
          <xdr:spPr>
            <a:xfrm>
              <a:off x="6267450" y="766286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min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10</xdr:col>
      <xdr:colOff>0</xdr:colOff>
      <xdr:row>37</xdr:row>
      <xdr:rowOff>4762</xdr:rowOff>
    </xdr:from>
    <xdr:ext cx="698525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xmlns="" id="{AC276824-A0C8-4F0C-8AF1-06758A6DCE72}"/>
                </a:ext>
              </a:extLst>
            </xdr:cNvPr>
            <xdr:cNvSpPr txBox="1"/>
          </xdr:nvSpPr>
          <xdr:spPr>
            <a:xfrm>
              <a:off x="6705600" y="766286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𝑚𝑎𝑥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AC276824-A0C8-4F0C-8AF1-06758A6DCE72}"/>
                </a:ext>
              </a:extLst>
            </xdr:cNvPr>
            <xdr:cNvSpPr txBox="1"/>
          </xdr:nvSpPr>
          <xdr:spPr>
            <a:xfrm>
              <a:off x="6705600" y="766286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𝑚𝑎𝑥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−𝑋 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11</xdr:col>
      <xdr:colOff>9525</xdr:colOff>
      <xdr:row>37</xdr:row>
      <xdr:rowOff>14287</xdr:rowOff>
    </xdr:from>
    <xdr:ext cx="67531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xmlns="" id="{8D9613D7-B11A-4573-B7C0-984BF36BCF43}"/>
                </a:ext>
              </a:extLst>
            </xdr:cNvPr>
            <xdr:cNvSpPr txBox="1"/>
          </xdr:nvSpPr>
          <xdr:spPr>
            <a:xfrm>
              <a:off x="7419975" y="767238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𝑚𝑖𝑛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3" name="TextBox 22">
              <a:extLst>
                <a:ext uri="{FF2B5EF4-FFF2-40B4-BE49-F238E27FC236}">
                  <a16:creationId xmlns:a16="http://schemas.microsoft.com/office/drawing/2014/main" id="{8D9613D7-B11A-4573-B7C0-984BF36BCF43}"/>
                </a:ext>
              </a:extLst>
            </xdr:cNvPr>
            <xdr:cNvSpPr txBox="1"/>
          </xdr:nvSpPr>
          <xdr:spPr>
            <a:xfrm>
              <a:off x="7419975" y="767238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𝑚𝑖𝑛−𝑋 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5</xdr:col>
      <xdr:colOff>200025</xdr:colOff>
      <xdr:row>52</xdr:row>
      <xdr:rowOff>171450</xdr:rowOff>
    </xdr:from>
    <xdr:ext cx="297133" cy="2680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Object 7">
              <a:extLst>
                <a:ext uri="{FF2B5EF4-FFF2-40B4-BE49-F238E27FC236}">
                  <a16:creationId xmlns:a16="http://schemas.microsoft.com/office/drawing/2014/main" xmlns="" id="{20D8A87E-5C5B-43A6-BABD-175812DDF1DC}"/>
                </a:ext>
              </a:extLst>
            </xdr:cNvPr>
            <xdr:cNvSpPr txBox="1"/>
          </xdr:nvSpPr>
          <xdr:spPr>
            <a:xfrm>
              <a:off x="3248025" y="720090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acc>
                      <m:accPr>
                        <m:chr m:val="̄"/>
                        <m:ctrlPr>
                          <a:rPr lang="en-US" sz="11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4" name="Object 7">
              <a:extLst>
                <a:ext uri="{FF2B5EF4-FFF2-40B4-BE49-F238E27FC236}">
                  <a16:creationId xmlns:a16="http://schemas.microsoft.com/office/drawing/2014/main" id="{20D8A87E-5C5B-43A6-BABD-175812DDF1DC}"/>
                </a:ext>
              </a:extLst>
            </xdr:cNvPr>
            <xdr:cNvSpPr txBox="1"/>
          </xdr:nvSpPr>
          <xdr:spPr>
            <a:xfrm>
              <a:off x="3248025" y="720090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1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X ̄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7</xdr:col>
      <xdr:colOff>200025</xdr:colOff>
      <xdr:row>53</xdr:row>
      <xdr:rowOff>4762</xdr:rowOff>
    </xdr:from>
    <xdr:ext cx="20313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xmlns="" id="{2658797D-F3E1-475C-A8F0-2EC6BB87C8CD}"/>
                </a:ext>
              </a:extLst>
            </xdr:cNvPr>
            <xdr:cNvSpPr txBox="1"/>
          </xdr:nvSpPr>
          <xdr:spPr>
            <a:xfrm>
              <a:off x="5076825" y="722471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𝜔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5" name="TextBox 24">
              <a:extLst>
                <a:ext uri="{FF2B5EF4-FFF2-40B4-BE49-F238E27FC236}">
                  <a16:creationId xmlns:a16="http://schemas.microsoft.com/office/drawing/2014/main" id="{2658797D-F3E1-475C-A8F0-2EC6BB87C8CD}"/>
                </a:ext>
              </a:extLst>
            </xdr:cNvPr>
            <xdr:cNvSpPr txBox="1"/>
          </xdr:nvSpPr>
          <xdr:spPr>
            <a:xfrm>
              <a:off x="5076825" y="722471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𝜔_</a:t>
              </a:r>
              <a:r>
                <a:rPr lang="sr-Latn-RS" sz="1100" b="0" i="0">
                  <a:latin typeface="Cambria Math" panose="02040503050406030204" pitchFamily="18" charset="0"/>
                </a:rPr>
                <a:t>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209550</xdr:colOff>
      <xdr:row>58</xdr:row>
      <xdr:rowOff>14287</xdr:rowOff>
    </xdr:from>
    <xdr:ext cx="2141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xmlns="" id="{A55E7F4C-9C41-4F23-B36A-714CC95228E5}"/>
                </a:ext>
              </a:extLst>
            </xdr:cNvPr>
            <xdr:cNvSpPr txBox="1"/>
          </xdr:nvSpPr>
          <xdr:spPr>
            <a:xfrm>
              <a:off x="2038350" y="8415337"/>
              <a:ext cx="2141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10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G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6" name="TextBox 25">
              <a:extLst>
                <a:ext uri="{FF2B5EF4-FFF2-40B4-BE49-F238E27FC236}">
                  <a16:creationId xmlns:a16="http://schemas.microsoft.com/office/drawing/2014/main" id="{A55E7F4C-9C41-4F23-B36A-714CC95228E5}"/>
                </a:ext>
              </a:extLst>
            </xdr:cNvPr>
            <xdr:cNvSpPr txBox="1"/>
          </xdr:nvSpPr>
          <xdr:spPr>
            <a:xfrm>
              <a:off x="2038350" y="8415337"/>
              <a:ext cx="2141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ω_</a:t>
              </a:r>
              <a:r>
                <a:rPr lang="sr-Latn-RS" sz="1100" b="0" i="0">
                  <a:latin typeface="Cambria Math" panose="02040503050406030204" pitchFamily="18" charset="0"/>
                </a:rPr>
                <a:t>G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</xdr:col>
      <xdr:colOff>238125</xdr:colOff>
      <xdr:row>57</xdr:row>
      <xdr:rowOff>214312</xdr:rowOff>
    </xdr:from>
    <xdr:ext cx="20313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>
              <a:extLst>
                <a:ext uri="{FF2B5EF4-FFF2-40B4-BE49-F238E27FC236}">
                  <a16:creationId xmlns:a16="http://schemas.microsoft.com/office/drawing/2014/main" xmlns="" id="{59B40436-5561-4BA6-B123-E85E5C6BFCE4}"/>
                </a:ext>
              </a:extLst>
            </xdr:cNvPr>
            <xdr:cNvSpPr txBox="1"/>
          </xdr:nvSpPr>
          <xdr:spPr>
            <a:xfrm>
              <a:off x="847725" y="838676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𝜔</m:t>
                        </m:r>
                      </m:e>
                      <m:sub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7" name="TextBox 26">
              <a:extLst>
                <a:ext uri="{FF2B5EF4-FFF2-40B4-BE49-F238E27FC236}">
                  <a16:creationId xmlns:a16="http://schemas.microsoft.com/office/drawing/2014/main" id="{59B40436-5561-4BA6-B123-E85E5C6BFCE4}"/>
                </a:ext>
              </a:extLst>
            </xdr:cNvPr>
            <xdr:cNvSpPr txBox="1"/>
          </xdr:nvSpPr>
          <xdr:spPr>
            <a:xfrm>
              <a:off x="847725" y="8386762"/>
              <a:ext cx="20313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𝜔_</a:t>
              </a:r>
              <a:r>
                <a:rPr lang="sr-Latn-RS" sz="1100" b="0" i="0">
                  <a:latin typeface="Cambria Math" panose="02040503050406030204" pitchFamily="18" charset="0"/>
                </a:rPr>
                <a:t>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8</xdr:col>
      <xdr:colOff>142875</xdr:colOff>
      <xdr:row>53</xdr:row>
      <xdr:rowOff>14287</xdr:rowOff>
    </xdr:from>
    <xdr:ext cx="33105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xmlns="" id="{557A3DEA-F191-4F28-A8CA-B6BBE098A657}"/>
                </a:ext>
              </a:extLst>
            </xdr:cNvPr>
            <xdr:cNvSpPr txBox="1"/>
          </xdr:nvSpPr>
          <xdr:spPr>
            <a:xfrm>
              <a:off x="5629275" y="723423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max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8" name="TextBox 27">
              <a:extLst>
                <a:ext uri="{FF2B5EF4-FFF2-40B4-BE49-F238E27FC236}">
                  <a16:creationId xmlns:a16="http://schemas.microsoft.com/office/drawing/2014/main" id="{557A3DEA-F191-4F28-A8CA-B6BBE098A657}"/>
                </a:ext>
              </a:extLst>
            </xdr:cNvPr>
            <xdr:cNvSpPr txBox="1"/>
          </xdr:nvSpPr>
          <xdr:spPr>
            <a:xfrm>
              <a:off x="5629275" y="723423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max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9</xdr:col>
      <xdr:colOff>171450</xdr:colOff>
      <xdr:row>53</xdr:row>
      <xdr:rowOff>4762</xdr:rowOff>
    </xdr:from>
    <xdr:ext cx="3159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xmlns="" id="{FFD97C60-A3C1-4C6F-BAF7-60C7844B0961}"/>
                </a:ext>
              </a:extLst>
            </xdr:cNvPr>
            <xdr:cNvSpPr txBox="1"/>
          </xdr:nvSpPr>
          <xdr:spPr>
            <a:xfrm>
              <a:off x="6267450" y="722471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min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29" name="TextBox 28">
              <a:extLst>
                <a:ext uri="{FF2B5EF4-FFF2-40B4-BE49-F238E27FC236}">
                  <a16:creationId xmlns:a16="http://schemas.microsoft.com/office/drawing/2014/main" id="{FFD97C60-A3C1-4C6F-BAF7-60C7844B0961}"/>
                </a:ext>
              </a:extLst>
            </xdr:cNvPr>
            <xdr:cNvSpPr txBox="1"/>
          </xdr:nvSpPr>
          <xdr:spPr>
            <a:xfrm>
              <a:off x="6267450" y="722471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min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10</xdr:col>
      <xdr:colOff>0</xdr:colOff>
      <xdr:row>53</xdr:row>
      <xdr:rowOff>4762</xdr:rowOff>
    </xdr:from>
    <xdr:ext cx="698525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xmlns="" id="{D672AB4C-A613-4073-8185-86990B6A35E1}"/>
                </a:ext>
              </a:extLst>
            </xdr:cNvPr>
            <xdr:cNvSpPr txBox="1"/>
          </xdr:nvSpPr>
          <xdr:spPr>
            <a:xfrm>
              <a:off x="6705600" y="722471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𝑚𝑎𝑥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0" name="TextBox 29">
              <a:extLst>
                <a:ext uri="{FF2B5EF4-FFF2-40B4-BE49-F238E27FC236}">
                  <a16:creationId xmlns:a16="http://schemas.microsoft.com/office/drawing/2014/main" id="{D672AB4C-A613-4073-8185-86990B6A35E1}"/>
                </a:ext>
              </a:extLst>
            </xdr:cNvPr>
            <xdr:cNvSpPr txBox="1"/>
          </xdr:nvSpPr>
          <xdr:spPr>
            <a:xfrm>
              <a:off x="6705600" y="722471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𝑚𝑎𝑥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−𝑋 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11</xdr:col>
      <xdr:colOff>9525</xdr:colOff>
      <xdr:row>53</xdr:row>
      <xdr:rowOff>14287</xdr:rowOff>
    </xdr:from>
    <xdr:ext cx="67531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>
              <a:extLst>
                <a:ext uri="{FF2B5EF4-FFF2-40B4-BE49-F238E27FC236}">
                  <a16:creationId xmlns:a16="http://schemas.microsoft.com/office/drawing/2014/main" xmlns="" id="{6B96EDF2-4A3A-49F7-BD45-655D6261BBAB}"/>
                </a:ext>
              </a:extLst>
            </xdr:cNvPr>
            <xdr:cNvSpPr txBox="1"/>
          </xdr:nvSpPr>
          <xdr:spPr>
            <a:xfrm>
              <a:off x="7419975" y="723423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𝑚𝑖𝑛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1" name="TextBox 30">
              <a:extLst>
                <a:ext uri="{FF2B5EF4-FFF2-40B4-BE49-F238E27FC236}">
                  <a16:creationId xmlns:a16="http://schemas.microsoft.com/office/drawing/2014/main" id="{6B96EDF2-4A3A-49F7-BD45-655D6261BBAB}"/>
                </a:ext>
              </a:extLst>
            </xdr:cNvPr>
            <xdr:cNvSpPr txBox="1"/>
          </xdr:nvSpPr>
          <xdr:spPr>
            <a:xfrm>
              <a:off x="7419975" y="723423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𝑚𝑖𝑛−𝑋 ̅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533400</xdr:colOff>
      <xdr:row>42</xdr:row>
      <xdr:rowOff>47624</xdr:rowOff>
    </xdr:from>
    <xdr:ext cx="18573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xmlns="" id="{39609759-8E11-40C8-A5BC-382DDF87937D}"/>
                </a:ext>
              </a:extLst>
            </xdr:cNvPr>
            <xdr:cNvSpPr txBox="1"/>
          </xdr:nvSpPr>
          <xdr:spPr>
            <a:xfrm>
              <a:off x="533400" y="8201024"/>
              <a:ext cx="18573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</m:t>
                        </m:r>
                        <m: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=2.83"∗3.63=</m:t>
                    </m:r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32" name="TextBox 31">
              <a:extLst>
                <a:ext uri="{FF2B5EF4-FFF2-40B4-BE49-F238E27FC236}">
                  <a16:creationId xmlns:a16="http://schemas.microsoft.com/office/drawing/2014/main" id="{39609759-8E11-40C8-A5BC-382DDF87937D}"/>
                </a:ext>
              </a:extLst>
            </xdr:cNvPr>
            <xdr:cNvSpPr txBox="1"/>
          </xdr:nvSpPr>
          <xdr:spPr>
            <a:xfrm>
              <a:off x="533400" y="8201024"/>
              <a:ext cx="18573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_(p,n)∗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=2.83"*3.63=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0</xdr:col>
      <xdr:colOff>419100</xdr:colOff>
      <xdr:row>57</xdr:row>
      <xdr:rowOff>38099</xdr:rowOff>
    </xdr:from>
    <xdr:ext cx="18573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xmlns="" id="{B75C4827-E3E3-44BB-9BF1-D93A97324B4D}"/>
                </a:ext>
              </a:extLst>
            </xdr:cNvPr>
            <xdr:cNvSpPr txBox="1"/>
          </xdr:nvSpPr>
          <xdr:spPr>
            <a:xfrm>
              <a:off x="419100" y="11210924"/>
              <a:ext cx="18573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ω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</m:t>
                        </m:r>
                        <m: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n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>
                      <m:sSub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</m:sub>
                    </m:sSub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=2.83"∗3.31=</m:t>
                    </m:r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33" name="TextBox 32">
              <a:extLst>
                <a:ext uri="{FF2B5EF4-FFF2-40B4-BE49-F238E27FC236}">
                  <a16:creationId xmlns:a16="http://schemas.microsoft.com/office/drawing/2014/main" id="{B75C4827-E3E3-44BB-9BF1-D93A97324B4D}"/>
                </a:ext>
              </a:extLst>
            </xdr:cNvPr>
            <xdr:cNvSpPr txBox="1"/>
          </xdr:nvSpPr>
          <xdr:spPr>
            <a:xfrm>
              <a:off x="419100" y="11210924"/>
              <a:ext cx="18573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ω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_(p,n)∗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𝜎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=2.83"*3.31=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0</xdr:col>
      <xdr:colOff>419100</xdr:colOff>
      <xdr:row>64</xdr:row>
      <xdr:rowOff>90488</xdr:rowOff>
    </xdr:from>
    <xdr:ext cx="2590800" cy="42386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xmlns="" id="{E286454D-6CAE-4C81-B5A8-56AEB92AC59E}"/>
                </a:ext>
              </a:extLst>
            </xdr:cNvPr>
            <xdr:cNvSpPr txBox="1"/>
          </xdr:nvSpPr>
          <xdr:spPr>
            <a:xfrm>
              <a:off x="419100" y="12492038"/>
              <a:ext cx="2590800" cy="4238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p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sr-Latn-RS" sz="1100" b="0" i="0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  <m:nary>
                      <m:naryPr>
                        <m:chr m:val="∑"/>
                        <m:ctrlPr>
                          <a:rPr lang="sr-Latn-RS" sz="1100" b="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sr-Latn-RS" sz="1100" b="0" i="1"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sr-Latn-RS" sz="1100" b="0" i="1"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sSup>
                          <m:sSupPr>
                            <m:ctrlPr>
                              <a:rPr lang="sr-Latn-R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sr-Latn-R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Pr>
                                  <m:e>
                                    <m:r>
                                      <a:rPr lang="sr-Latn-R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  <m:sub>
                                    <m:r>
                                      <a:rPr lang="sr-Latn-R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sr-Latn-R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sr-Latn-R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accPr>
                                  <m:e>
                                    <m:r>
                                      <a:rPr lang="sr-Latn-RS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𝑋</m:t>
                                    </m:r>
                                  </m:e>
                                </m:acc>
                              </m:e>
                            </m:d>
                          </m:e>
                          <m:sup>
                            <m:r>
                              <a:rPr lang="sr-Latn-R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sr-Latn-RS" sz="1100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&lt;</m:t>
                    </m:r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𝜒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𝛼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𝑓</m:t>
                            </m:r>
                          </m:sub>
                          <m:sup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num>
                      <m:den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den>
                    </m:f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34" name="TextBox 33">
              <a:extLst>
                <a:ext uri="{FF2B5EF4-FFF2-40B4-BE49-F238E27FC236}">
                  <a16:creationId xmlns:a16="http://schemas.microsoft.com/office/drawing/2014/main" id="{E286454D-6CAE-4C81-B5A8-56AEB92AC59E}"/>
                </a:ext>
              </a:extLst>
            </xdr:cNvPr>
            <xdr:cNvSpPr txBox="1"/>
          </xdr:nvSpPr>
          <xdr:spPr>
            <a:xfrm>
              <a:off x="419100" y="12492038"/>
              <a:ext cx="2590800" cy="42386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sr-Latn-RS" sz="1100" b="0" i="0">
                  <a:latin typeface="Cambria Math" panose="02040503050406030204" pitchFamily="18" charset="0"/>
                </a:rPr>
                <a:t>𝑆</a:t>
              </a:r>
              <a:r>
                <a:rPr lang="en-US" sz="1100" b="0" i="0">
                  <a:latin typeface="Cambria Math" panose="02040503050406030204" pitchFamily="18" charset="0"/>
                </a:rPr>
                <a:t>^</a:t>
              </a:r>
              <a:r>
                <a:rPr lang="sr-Latn-RS" sz="1100" b="0" i="0">
                  <a:latin typeface="Cambria Math" panose="02040503050406030204" pitchFamily="18" charset="0"/>
                </a:rPr>
                <a:t>2=1/(𝑛−1) ∑_(𝑖=1)^𝑛▒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(𝑋_𝑖−𝑋 ̅ )^</a:t>
              </a:r>
              <a:r>
                <a:rPr lang="sr-Latn-RS" sz="1100" b="0" i="0">
                  <a:latin typeface="Cambria Math" panose="02040503050406030204" pitchFamily="18" charset="0"/>
                </a:rPr>
                <a:t>2 </a:t>
              </a:r>
              <a:r>
                <a:rPr lang="sr-Latn-R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&lt;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∆</a:t>
              </a: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G=(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,𝑓)^2)/𝑓∗𝜎_𝛼^2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4</xdr:col>
      <xdr:colOff>19050</xdr:colOff>
      <xdr:row>67</xdr:row>
      <xdr:rowOff>0</xdr:rowOff>
    </xdr:from>
    <xdr:ext cx="600075" cy="2190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xmlns="" id="{708820CF-DC13-40B7-B5EC-A8C3E7D4389A}"/>
                </a:ext>
              </a:extLst>
            </xdr:cNvPr>
            <xdr:cNvSpPr txBox="1"/>
          </xdr:nvSpPr>
          <xdr:spPr>
            <a:xfrm>
              <a:off x="2457450" y="6191250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𝜒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35" name="TextBox 34">
              <a:extLst>
                <a:ext uri="{FF2B5EF4-FFF2-40B4-BE49-F238E27FC236}">
                  <a16:creationId xmlns:a16="http://schemas.microsoft.com/office/drawing/2014/main" id="{708820CF-DC13-40B7-B5EC-A8C3E7D4389A}"/>
                </a:ext>
              </a:extLst>
            </xdr:cNvPr>
            <xdr:cNvSpPr txBox="1"/>
          </xdr:nvSpPr>
          <xdr:spPr>
            <a:xfrm>
              <a:off x="2457450" y="6191250"/>
              <a:ext cx="60007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𝜒_(1−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5</xdr:col>
      <xdr:colOff>200025</xdr:colOff>
      <xdr:row>70</xdr:row>
      <xdr:rowOff>171450</xdr:rowOff>
    </xdr:from>
    <xdr:ext cx="297133" cy="2680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Object 7">
              <a:extLst>
                <a:ext uri="{FF2B5EF4-FFF2-40B4-BE49-F238E27FC236}">
                  <a16:creationId xmlns:a16="http://schemas.microsoft.com/office/drawing/2014/main" xmlns="" id="{4FBCBC89-61ED-4D5A-86C9-52420B70C05C}"/>
                </a:ext>
              </a:extLst>
            </xdr:cNvPr>
            <xdr:cNvSpPr txBox="1"/>
          </xdr:nvSpPr>
          <xdr:spPr>
            <a:xfrm>
              <a:off x="3248025" y="699135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acc>
                      <m:accPr>
                        <m:chr m:val="̄"/>
                        <m:ctrlPr>
                          <a:rPr lang="en-US" sz="11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36" name="Object 7">
              <a:extLst>
                <a:ext uri="{FF2B5EF4-FFF2-40B4-BE49-F238E27FC236}">
                  <a16:creationId xmlns:a16="http://schemas.microsoft.com/office/drawing/2014/main" id="{4FBCBC89-61ED-4D5A-86C9-52420B70C05C}"/>
                </a:ext>
              </a:extLst>
            </xdr:cNvPr>
            <xdr:cNvSpPr txBox="1"/>
          </xdr:nvSpPr>
          <xdr:spPr>
            <a:xfrm>
              <a:off x="3248025" y="6991350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1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X ̄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3</xdr:col>
      <xdr:colOff>209550</xdr:colOff>
      <xdr:row>78</xdr:row>
      <xdr:rowOff>14287</xdr:rowOff>
    </xdr:from>
    <xdr:ext cx="19229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xmlns="" id="{12D14C70-9D20-438B-9061-8F6A04B33A5C}"/>
                </a:ext>
              </a:extLst>
            </xdr:cNvPr>
            <xdr:cNvSpPr txBox="1"/>
          </xdr:nvSpPr>
          <xdr:spPr>
            <a:xfrm>
              <a:off x="2038350" y="15682912"/>
              <a:ext cx="1922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Δ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G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38" name="TextBox 37">
              <a:extLst>
                <a:ext uri="{FF2B5EF4-FFF2-40B4-BE49-F238E27FC236}">
                  <a16:creationId xmlns:a16="http://schemas.microsoft.com/office/drawing/2014/main" id="{12D14C70-9D20-438B-9061-8F6A04B33A5C}"/>
                </a:ext>
              </a:extLst>
            </xdr:cNvPr>
            <xdr:cNvSpPr txBox="1"/>
          </xdr:nvSpPr>
          <xdr:spPr>
            <a:xfrm>
              <a:off x="2038350" y="15682912"/>
              <a:ext cx="1922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Δ</a:t>
              </a:r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G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8</xdr:col>
      <xdr:colOff>142875</xdr:colOff>
      <xdr:row>71</xdr:row>
      <xdr:rowOff>14287</xdr:rowOff>
    </xdr:from>
    <xdr:ext cx="33105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TextBox 39">
              <a:extLst>
                <a:ext uri="{FF2B5EF4-FFF2-40B4-BE49-F238E27FC236}">
                  <a16:creationId xmlns:a16="http://schemas.microsoft.com/office/drawing/2014/main" xmlns="" id="{7FB73EA7-B69D-41BE-89FF-C9041C34AB99}"/>
                </a:ext>
              </a:extLst>
            </xdr:cNvPr>
            <xdr:cNvSpPr txBox="1"/>
          </xdr:nvSpPr>
          <xdr:spPr>
            <a:xfrm>
              <a:off x="5629275" y="702468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max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40" name="TextBox 39">
              <a:extLst>
                <a:ext uri="{FF2B5EF4-FFF2-40B4-BE49-F238E27FC236}">
                  <a16:creationId xmlns:a16="http://schemas.microsoft.com/office/drawing/2014/main" id="{7FB73EA7-B69D-41BE-89FF-C9041C34AB99}"/>
                </a:ext>
              </a:extLst>
            </xdr:cNvPr>
            <xdr:cNvSpPr txBox="1"/>
          </xdr:nvSpPr>
          <xdr:spPr>
            <a:xfrm>
              <a:off x="5629275" y="7024687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max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9</xdr:col>
      <xdr:colOff>171450</xdr:colOff>
      <xdr:row>71</xdr:row>
      <xdr:rowOff>4762</xdr:rowOff>
    </xdr:from>
    <xdr:ext cx="3159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xmlns="" id="{C40DB5A0-C435-4EC9-8A3C-0D4FB217599C}"/>
                </a:ext>
              </a:extLst>
            </xdr:cNvPr>
            <xdr:cNvSpPr txBox="1"/>
          </xdr:nvSpPr>
          <xdr:spPr>
            <a:xfrm>
              <a:off x="6267450" y="701516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min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41" name="TextBox 40">
              <a:extLst>
                <a:ext uri="{FF2B5EF4-FFF2-40B4-BE49-F238E27FC236}">
                  <a16:creationId xmlns:a16="http://schemas.microsoft.com/office/drawing/2014/main" id="{C40DB5A0-C435-4EC9-8A3C-0D4FB217599C}"/>
                </a:ext>
              </a:extLst>
            </xdr:cNvPr>
            <xdr:cNvSpPr txBox="1"/>
          </xdr:nvSpPr>
          <xdr:spPr>
            <a:xfrm>
              <a:off x="6267450" y="7015162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min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10</xdr:col>
      <xdr:colOff>0</xdr:colOff>
      <xdr:row>71</xdr:row>
      <xdr:rowOff>4762</xdr:rowOff>
    </xdr:from>
    <xdr:ext cx="698525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xmlns="" id="{8DB2F3EF-6CC2-44A3-8F90-A282AF4F97DD}"/>
                </a:ext>
              </a:extLst>
            </xdr:cNvPr>
            <xdr:cNvSpPr txBox="1"/>
          </xdr:nvSpPr>
          <xdr:spPr>
            <a:xfrm>
              <a:off x="6705600" y="701516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𝑚𝑎𝑥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2" name="TextBox 41">
              <a:extLst>
                <a:ext uri="{FF2B5EF4-FFF2-40B4-BE49-F238E27FC236}">
                  <a16:creationId xmlns:a16="http://schemas.microsoft.com/office/drawing/2014/main" id="{8DB2F3EF-6CC2-44A3-8F90-A282AF4F97DD}"/>
                </a:ext>
              </a:extLst>
            </xdr:cNvPr>
            <xdr:cNvSpPr txBox="1"/>
          </xdr:nvSpPr>
          <xdr:spPr>
            <a:xfrm>
              <a:off x="6705600" y="7015162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𝑚𝑎𝑥−𝑋 ̅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11</xdr:col>
      <xdr:colOff>9525</xdr:colOff>
      <xdr:row>71</xdr:row>
      <xdr:rowOff>14287</xdr:rowOff>
    </xdr:from>
    <xdr:ext cx="67531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xmlns="" id="{F2A4E73B-2069-4221-B2F2-9C82EB6D3303}"/>
                </a:ext>
              </a:extLst>
            </xdr:cNvPr>
            <xdr:cNvSpPr txBox="1"/>
          </xdr:nvSpPr>
          <xdr:spPr>
            <a:xfrm>
              <a:off x="7419975" y="702468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𝑚𝑖𝑛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3" name="TextBox 42">
              <a:extLst>
                <a:ext uri="{FF2B5EF4-FFF2-40B4-BE49-F238E27FC236}">
                  <a16:creationId xmlns:a16="http://schemas.microsoft.com/office/drawing/2014/main" id="{F2A4E73B-2069-4221-B2F2-9C82EB6D3303}"/>
                </a:ext>
              </a:extLst>
            </xdr:cNvPr>
            <xdr:cNvSpPr txBox="1"/>
          </xdr:nvSpPr>
          <xdr:spPr>
            <a:xfrm>
              <a:off x="7419975" y="7024687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𝑚𝑖𝑛−𝑋 ̅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5</xdr:col>
      <xdr:colOff>200025</xdr:colOff>
      <xdr:row>87</xdr:row>
      <xdr:rowOff>171450</xdr:rowOff>
    </xdr:from>
    <xdr:ext cx="297133" cy="2680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4" name="Object 7">
              <a:extLst>
                <a:ext uri="{FF2B5EF4-FFF2-40B4-BE49-F238E27FC236}">
                  <a16:creationId xmlns:a16="http://schemas.microsoft.com/office/drawing/2014/main" xmlns="" id="{4919BAA5-1E30-4487-B7A2-C57BC91D6E38}"/>
                </a:ext>
              </a:extLst>
            </xdr:cNvPr>
            <xdr:cNvSpPr txBox="1"/>
          </xdr:nvSpPr>
          <xdr:spPr>
            <a:xfrm>
              <a:off x="3248025" y="10201275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acc>
                      <m:accPr>
                        <m:chr m:val="̄"/>
                        <m:ctrlPr>
                          <a:rPr lang="en-US" sz="110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m:rPr>
                            <m:sty m:val="p"/>
                          </m:rPr>
                          <a:rPr lang="en-US" sz="1100" i="0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X</m:t>
                        </m:r>
                      </m:e>
                    </m:acc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44" name="Object 7">
              <a:extLst>
                <a:ext uri="{FF2B5EF4-FFF2-40B4-BE49-F238E27FC236}">
                  <a16:creationId xmlns:a16="http://schemas.microsoft.com/office/drawing/2014/main" id="{4919BAA5-1E30-4487-B7A2-C57BC91D6E38}"/>
                </a:ext>
              </a:extLst>
            </xdr:cNvPr>
            <xdr:cNvSpPr txBox="1"/>
          </xdr:nvSpPr>
          <xdr:spPr>
            <a:xfrm>
              <a:off x="3248025" y="10201275"/>
              <a:ext cx="297133" cy="268087"/>
            </a:xfrm>
            <a:prstGeom prst="rect">
              <a:avLst/>
            </a:prstGeom>
          </xdr:spPr>
          <xdr:txBody>
            <a:bodyPr vertOverflow="clip" horzOverflow="clip" wrap="none">
              <a:spAutoFit/>
            </a:bodyPr>
            <a:lstStyle/>
            <a:p>
              <a:pPr/>
              <a:r>
                <a:rPr lang="en-US" sz="1100" i="0">
                  <a:solidFill>
                    <a:srgbClr val="000000"/>
                  </a:solidFill>
                  <a:latin typeface="Cambria Math" panose="02040503050406030204" pitchFamily="18" charset="0"/>
                </a:rPr>
                <a:t>X ̄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8</xdr:col>
      <xdr:colOff>142875</xdr:colOff>
      <xdr:row>88</xdr:row>
      <xdr:rowOff>14287</xdr:rowOff>
    </xdr:from>
    <xdr:ext cx="33105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8" name="TextBox 47">
              <a:extLst>
                <a:ext uri="{FF2B5EF4-FFF2-40B4-BE49-F238E27FC236}">
                  <a16:creationId xmlns:a16="http://schemas.microsoft.com/office/drawing/2014/main" xmlns="" id="{09C25AB3-E3E0-4A97-93AD-227537CA45AA}"/>
                </a:ext>
              </a:extLst>
            </xdr:cNvPr>
            <xdr:cNvSpPr txBox="1"/>
          </xdr:nvSpPr>
          <xdr:spPr>
            <a:xfrm>
              <a:off x="5629275" y="10234612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max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48" name="TextBox 47">
              <a:extLst>
                <a:ext uri="{FF2B5EF4-FFF2-40B4-BE49-F238E27FC236}">
                  <a16:creationId xmlns:a16="http://schemas.microsoft.com/office/drawing/2014/main" id="{09C25AB3-E3E0-4A97-93AD-227537CA45AA}"/>
                </a:ext>
              </a:extLst>
            </xdr:cNvPr>
            <xdr:cNvSpPr txBox="1"/>
          </xdr:nvSpPr>
          <xdr:spPr>
            <a:xfrm>
              <a:off x="5629275" y="10234612"/>
              <a:ext cx="3310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max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9</xdr:col>
      <xdr:colOff>171450</xdr:colOff>
      <xdr:row>88</xdr:row>
      <xdr:rowOff>4762</xdr:rowOff>
    </xdr:from>
    <xdr:ext cx="3159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xmlns="" id="{294511CB-9DB8-48CC-8892-2AD149FD08D6}"/>
                </a:ext>
              </a:extLst>
            </xdr:cNvPr>
            <xdr:cNvSpPr txBox="1"/>
          </xdr:nvSpPr>
          <xdr:spPr>
            <a:xfrm>
              <a:off x="6267450" y="10225087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X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min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49" name="TextBox 48">
              <a:extLst>
                <a:ext uri="{FF2B5EF4-FFF2-40B4-BE49-F238E27FC236}">
                  <a16:creationId xmlns:a16="http://schemas.microsoft.com/office/drawing/2014/main" id="{294511CB-9DB8-48CC-8892-2AD149FD08D6}"/>
                </a:ext>
              </a:extLst>
            </xdr:cNvPr>
            <xdr:cNvSpPr txBox="1"/>
          </xdr:nvSpPr>
          <xdr:spPr>
            <a:xfrm>
              <a:off x="6267450" y="10225087"/>
              <a:ext cx="3159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sr-Latn-RS" sz="1100" b="0" i="0">
                  <a:latin typeface="Cambria Math" panose="02040503050406030204" pitchFamily="18" charset="0"/>
                </a:rPr>
                <a:t>X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min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10</xdr:col>
      <xdr:colOff>0</xdr:colOff>
      <xdr:row>88</xdr:row>
      <xdr:rowOff>4762</xdr:rowOff>
    </xdr:from>
    <xdr:ext cx="698525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xmlns="" id="{34580181-A2F2-4033-9DCE-C230B1A3926C}"/>
                </a:ext>
              </a:extLst>
            </xdr:cNvPr>
            <xdr:cNvSpPr txBox="1"/>
          </xdr:nvSpPr>
          <xdr:spPr>
            <a:xfrm>
              <a:off x="6705600" y="10225087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𝑚𝑎𝑥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0" name="TextBox 49">
              <a:extLst>
                <a:ext uri="{FF2B5EF4-FFF2-40B4-BE49-F238E27FC236}">
                  <a16:creationId xmlns:a16="http://schemas.microsoft.com/office/drawing/2014/main" id="{34580181-A2F2-4033-9DCE-C230B1A3926C}"/>
                </a:ext>
              </a:extLst>
            </xdr:cNvPr>
            <xdr:cNvSpPr txBox="1"/>
          </xdr:nvSpPr>
          <xdr:spPr>
            <a:xfrm>
              <a:off x="6705600" y="10225087"/>
              <a:ext cx="698525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𝑚𝑎𝑥−𝑋 ̅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11</xdr:col>
      <xdr:colOff>9525</xdr:colOff>
      <xdr:row>88</xdr:row>
      <xdr:rowOff>14287</xdr:rowOff>
    </xdr:from>
    <xdr:ext cx="675313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xmlns="" id="{DA58E17F-2092-43B9-B04D-0F2B804EDFFB}"/>
                </a:ext>
              </a:extLst>
            </xdr:cNvPr>
            <xdr:cNvSpPr txBox="1"/>
          </xdr:nvSpPr>
          <xdr:spPr>
            <a:xfrm>
              <a:off x="7419975" y="10234612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𝑚𝑖𝑛</m:t>
                            </m:r>
                          </m:sub>
                        </m:s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acc>
                          <m:accPr>
                            <m:chr m:val="̅"/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𝑋</m:t>
                            </m:r>
                          </m:e>
                        </m:acc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1" name="TextBox 50">
              <a:extLst>
                <a:ext uri="{FF2B5EF4-FFF2-40B4-BE49-F238E27FC236}">
                  <a16:creationId xmlns:a16="http://schemas.microsoft.com/office/drawing/2014/main" id="{DA58E17F-2092-43B9-B04D-0F2B804EDFFB}"/>
                </a:ext>
              </a:extLst>
            </xdr:cNvPr>
            <xdr:cNvSpPr txBox="1"/>
          </xdr:nvSpPr>
          <xdr:spPr>
            <a:xfrm>
              <a:off x="7419975" y="10234612"/>
              <a:ext cx="675313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𝑋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𝑚𝑖𝑛−𝑋 ̅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304800</xdr:colOff>
      <xdr:row>76</xdr:row>
      <xdr:rowOff>9524</xdr:rowOff>
    </xdr:from>
    <xdr:ext cx="2114550" cy="41910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2" name="TextBox 51">
              <a:extLst>
                <a:ext uri="{FF2B5EF4-FFF2-40B4-BE49-F238E27FC236}">
                  <a16:creationId xmlns:a16="http://schemas.microsoft.com/office/drawing/2014/main" xmlns="" id="{C940557F-6E3B-40B2-83AF-478D7ABCBD56}"/>
                </a:ext>
              </a:extLst>
            </xdr:cNvPr>
            <xdr:cNvSpPr txBox="1"/>
          </xdr:nvSpPr>
          <xdr:spPr>
            <a:xfrm>
              <a:off x="304800" y="15259049"/>
              <a:ext cx="2114550" cy="4191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𝜒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𝛼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𝑓</m:t>
                            </m:r>
                          </m:sub>
                          <m:sup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num>
                      <m:den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den>
                    </m:f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2.83"</m:t>
                            </m:r>
                          </m:e>
                          <m:sup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∗7.81</m:t>
                        </m:r>
                      </m:num>
                      <m:den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52" name="TextBox 51">
              <a:extLst>
                <a:ext uri="{FF2B5EF4-FFF2-40B4-BE49-F238E27FC236}">
                  <a16:creationId xmlns:a16="http://schemas.microsoft.com/office/drawing/2014/main" id="{C940557F-6E3B-40B2-83AF-478D7ABCBD56}"/>
                </a:ext>
              </a:extLst>
            </xdr:cNvPr>
            <xdr:cNvSpPr txBox="1"/>
          </xdr:nvSpPr>
          <xdr:spPr>
            <a:xfrm>
              <a:off x="304800" y="15259049"/>
              <a:ext cx="2114550" cy="4191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G=(𝜒_(1−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,𝑓)^2)/𝑓∗𝜎_𝛼^2=(〖2.83"〗^2∗7.81)/3=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  <xdr:oneCellAnchor>
    <xdr:from>
      <xdr:col>8</xdr:col>
      <xdr:colOff>95250</xdr:colOff>
      <xdr:row>76</xdr:row>
      <xdr:rowOff>19050</xdr:rowOff>
    </xdr:from>
    <xdr:ext cx="1171575" cy="2381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4" name="TextBox 53">
              <a:extLst>
                <a:ext uri="{FF2B5EF4-FFF2-40B4-BE49-F238E27FC236}">
                  <a16:creationId xmlns:a16="http://schemas.microsoft.com/office/drawing/2014/main" xmlns="" id="{507082D6-61EE-4418-A5D5-B7885CD2C8A9}"/>
                </a:ext>
              </a:extLst>
            </xdr:cNvPr>
            <xdr:cNvSpPr txBox="1"/>
          </xdr:nvSpPr>
          <xdr:spPr>
            <a:xfrm>
              <a:off x="4972050" y="14792325"/>
              <a:ext cx="1171575" cy="2381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𝜒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𝜒</m:t>
                        </m:r>
                      </m:e>
                      <m:sub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0.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5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54" name="TextBox 53">
              <a:extLst>
                <a:ext uri="{FF2B5EF4-FFF2-40B4-BE49-F238E27FC236}">
                  <a16:creationId xmlns:a16="http://schemas.microsoft.com/office/drawing/2014/main" id="{507082D6-61EE-4418-A5D5-B7885CD2C8A9}"/>
                </a:ext>
              </a:extLst>
            </xdr:cNvPr>
            <xdr:cNvSpPr txBox="1"/>
          </xdr:nvSpPr>
          <xdr:spPr>
            <a:xfrm>
              <a:off x="4972050" y="14792325"/>
              <a:ext cx="1171575" cy="2381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𝜒_(1−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𝜒_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0.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3^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8</xdr:col>
      <xdr:colOff>95250</xdr:colOff>
      <xdr:row>92</xdr:row>
      <xdr:rowOff>19050</xdr:rowOff>
    </xdr:from>
    <xdr:ext cx="1171575" cy="2381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TextBox 56">
              <a:extLst>
                <a:ext uri="{FF2B5EF4-FFF2-40B4-BE49-F238E27FC236}">
                  <a16:creationId xmlns:a16="http://schemas.microsoft.com/office/drawing/2014/main" xmlns="" id="{9400CC94-E3F2-439C-9504-DA430C3F05D6}"/>
                </a:ext>
              </a:extLst>
            </xdr:cNvPr>
            <xdr:cNvSpPr txBox="1"/>
          </xdr:nvSpPr>
          <xdr:spPr>
            <a:xfrm>
              <a:off x="4972050" y="15268575"/>
              <a:ext cx="1171575" cy="2381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𝜒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𝛼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𝜒</m:t>
                        </m:r>
                      </m:e>
                      <m:sub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0.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  <m:r>
                          <a:rPr lang="en-U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5</m:t>
                        </m:r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,2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57" name="TextBox 56">
              <a:extLst>
                <a:ext uri="{FF2B5EF4-FFF2-40B4-BE49-F238E27FC236}">
                  <a16:creationId xmlns:a16="http://schemas.microsoft.com/office/drawing/2014/main" id="{9400CC94-E3F2-439C-9504-DA430C3F05D6}"/>
                </a:ext>
              </a:extLst>
            </xdr:cNvPr>
            <xdr:cNvSpPr txBox="1"/>
          </xdr:nvSpPr>
          <xdr:spPr>
            <a:xfrm>
              <a:off x="4972050" y="15268575"/>
              <a:ext cx="1171575" cy="2381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𝜒_(1−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𝜒_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0.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5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,2^2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3</xdr:col>
      <xdr:colOff>219075</xdr:colOff>
      <xdr:row>94</xdr:row>
      <xdr:rowOff>14287</xdr:rowOff>
    </xdr:from>
    <xdr:ext cx="19229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TextBox 57">
              <a:extLst>
                <a:ext uri="{FF2B5EF4-FFF2-40B4-BE49-F238E27FC236}">
                  <a16:creationId xmlns:a16="http://schemas.microsoft.com/office/drawing/2014/main" xmlns="" id="{707A4891-A1DB-4EB1-9EBE-D448E2BADAAC}"/>
                </a:ext>
              </a:extLst>
            </xdr:cNvPr>
            <xdr:cNvSpPr txBox="1"/>
          </xdr:nvSpPr>
          <xdr:spPr>
            <a:xfrm>
              <a:off x="2047875" y="18730912"/>
              <a:ext cx="1922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Δ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latin typeface="Cambria Math" panose="02040503050406030204" pitchFamily="18" charset="0"/>
                          </a:rPr>
                          <m:t>G</m:t>
                        </m:r>
                      </m:sub>
                    </m:sSub>
                  </m:oMath>
                </m:oMathPara>
              </a14:m>
              <a:endParaRPr lang="en-US" sz="1100" i="0"/>
            </a:p>
          </xdr:txBody>
        </xdr:sp>
      </mc:Choice>
      <mc:Fallback xmlns="">
        <xdr:sp macro="" textlink="">
          <xdr:nvSpPr>
            <xdr:cNvPr id="58" name="TextBox 57">
              <a:extLst>
                <a:ext uri="{FF2B5EF4-FFF2-40B4-BE49-F238E27FC236}">
                  <a16:creationId xmlns:a16="http://schemas.microsoft.com/office/drawing/2014/main" id="{707A4891-A1DB-4EB1-9EBE-D448E2BADAAC}"/>
                </a:ext>
              </a:extLst>
            </xdr:cNvPr>
            <xdr:cNvSpPr txBox="1"/>
          </xdr:nvSpPr>
          <xdr:spPr>
            <a:xfrm>
              <a:off x="2047875" y="18730912"/>
              <a:ext cx="19229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Δ</a:t>
              </a:r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_</a:t>
              </a:r>
              <a:r>
                <a:rPr lang="sr-Latn-RS" sz="1100" b="0" i="0">
                  <a:latin typeface="Cambria Math" panose="02040503050406030204" pitchFamily="18" charset="0"/>
                </a:rPr>
                <a:t>G</a:t>
              </a:r>
              <a:endParaRPr lang="en-US" sz="1100" i="0"/>
            </a:p>
          </xdr:txBody>
        </xdr:sp>
      </mc:Fallback>
    </mc:AlternateContent>
    <xdr:clientData/>
  </xdr:oneCellAnchor>
  <xdr:oneCellAnchor>
    <xdr:from>
      <xdr:col>0</xdr:col>
      <xdr:colOff>323850</xdr:colOff>
      <xdr:row>92</xdr:row>
      <xdr:rowOff>19050</xdr:rowOff>
    </xdr:from>
    <xdr:ext cx="2095500" cy="41910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TextBox 59">
              <a:extLst>
                <a:ext uri="{FF2B5EF4-FFF2-40B4-BE49-F238E27FC236}">
                  <a16:creationId xmlns:a16="http://schemas.microsoft.com/office/drawing/2014/main" xmlns="" id="{9B9450D8-4F09-4654-B98D-30F328CF53A2}"/>
                </a:ext>
              </a:extLst>
            </xdr:cNvPr>
            <xdr:cNvSpPr txBox="1"/>
          </xdr:nvSpPr>
          <xdr:spPr>
            <a:xfrm>
              <a:off x="323850" y="18507075"/>
              <a:ext cx="2095500" cy="4191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sr-Latn-RS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G</m:t>
                        </m:r>
                      </m:sub>
                    </m:sSub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Sup>
                          <m:sSubSup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𝜒</m:t>
                            </m:r>
                          </m:e>
                          <m:sub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𝛼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,</m:t>
                            </m:r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𝑓</m:t>
                            </m:r>
                          </m:sub>
                          <m:sup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num>
                      <m:den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𝑓</m:t>
                        </m:r>
                      </m:den>
                    </m:f>
                    <m:r>
                      <a:rPr lang="sr-Latn-RS" sz="11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∗</m:t>
                    </m:r>
                    <m:sSubSup>
                      <m:sSubSup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𝜎</m:t>
                        </m:r>
                      </m:e>
                      <m:sub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sub>
                      <m: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2.83"</m:t>
                            </m:r>
                          </m:e>
                          <m:sup>
                            <m:r>
                              <a:rPr lang="sr-Latn-R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∗5.99</m:t>
                        </m:r>
                      </m:num>
                      <m:den>
                        <m:r>
                          <a:rPr lang="sr-Latn-R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r>
                      <a:rPr lang="sr-Latn-R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</m:oMath>
                </m:oMathPara>
              </a14:m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Choice>
      <mc:Fallback xmlns="">
        <xdr:sp macro="" textlink="">
          <xdr:nvSpPr>
            <xdr:cNvPr id="60" name="TextBox 59">
              <a:extLst>
                <a:ext uri="{FF2B5EF4-FFF2-40B4-BE49-F238E27FC236}">
                  <a16:creationId xmlns:a16="http://schemas.microsoft.com/office/drawing/2014/main" id="{9B9450D8-4F09-4654-B98D-30F328CF53A2}"/>
                </a:ext>
              </a:extLst>
            </xdr:cNvPr>
            <xdr:cNvSpPr txBox="1"/>
          </xdr:nvSpPr>
          <xdr:spPr>
            <a:xfrm>
              <a:off x="323850" y="18507075"/>
              <a:ext cx="2095500" cy="4191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∆_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G=(𝜒_(1−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𝛼</a:t>
              </a:r>
              <a:r>
                <a:rPr lang="sr-Latn-R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,𝑓)^2)/𝑓∗𝜎_𝛼^2=(〖2.83"〗^2∗5.99)/2=</a:t>
              </a:r>
              <a:endParaRPr lang="en-US" sz="1100" i="0">
                <a:effectLst/>
              </a:endParaRPr>
            </a:p>
            <a:p>
              <a:endParaRPr lang="en-US" sz="1100" b="0" i="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"/>
  <sheetViews>
    <sheetView topLeftCell="A34" workbookViewId="0">
      <selection activeCell="K48" sqref="K48"/>
    </sheetView>
  </sheetViews>
  <sheetFormatPr defaultRowHeight="15" x14ac:dyDescent="0.25"/>
  <cols>
    <col min="5" max="5" width="16.28515625" bestFit="1" customWidth="1"/>
  </cols>
  <sheetData>
    <row r="1" spans="1:15" x14ac:dyDescent="0.25">
      <c r="A1" s="65" t="s">
        <v>0</v>
      </c>
      <c r="B1" s="65"/>
      <c r="C1" s="65"/>
      <c r="D1" s="65"/>
      <c r="E1" s="65"/>
      <c r="F1" s="65"/>
    </row>
    <row r="3" spans="1:15" x14ac:dyDescent="0.25">
      <c r="A3">
        <v>101.23</v>
      </c>
      <c r="B3">
        <v>101.25</v>
      </c>
      <c r="C3">
        <v>101.2</v>
      </c>
      <c r="D3">
        <v>101.18</v>
      </c>
      <c r="E3">
        <v>101.21</v>
      </c>
      <c r="F3">
        <v>101.23</v>
      </c>
      <c r="G3">
        <v>101.22</v>
      </c>
      <c r="H3">
        <v>101.25</v>
      </c>
      <c r="I3">
        <v>101.23</v>
      </c>
      <c r="J3">
        <v>101.25</v>
      </c>
    </row>
    <row r="5" spans="1:15" x14ac:dyDescent="0.25">
      <c r="A5" s="65" t="s">
        <v>1</v>
      </c>
      <c r="B5" s="65"/>
      <c r="C5" s="65"/>
      <c r="D5" s="65"/>
      <c r="E5" s="65"/>
      <c r="F5" s="65"/>
      <c r="G5" s="65"/>
      <c r="H5" s="65"/>
      <c r="I5" s="65"/>
      <c r="J5" s="65"/>
    </row>
    <row r="6" spans="1:15" x14ac:dyDescent="0.25">
      <c r="A6" s="65"/>
      <c r="B6" s="65"/>
      <c r="C6" s="65"/>
      <c r="D6" s="65"/>
      <c r="E6" s="65"/>
      <c r="F6" s="65"/>
      <c r="G6" s="65"/>
      <c r="H6" s="65"/>
      <c r="I6" s="65"/>
      <c r="J6" s="65"/>
    </row>
    <row r="7" spans="1:15" x14ac:dyDescent="0.25">
      <c r="A7" s="65"/>
      <c r="B7" s="65"/>
      <c r="C7" s="65"/>
      <c r="D7" s="65"/>
      <c r="E7" s="65"/>
      <c r="F7" s="65"/>
      <c r="G7" s="65"/>
      <c r="H7" s="65"/>
      <c r="I7" s="65"/>
      <c r="J7" s="65"/>
    </row>
    <row r="8" spans="1:15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</row>
    <row r="9" spans="1:15" ht="15" customHeight="1" x14ac:dyDescent="0.25">
      <c r="A9" s="62" t="s">
        <v>2</v>
      </c>
      <c r="B9" s="62"/>
      <c r="C9" s="62"/>
      <c r="D9" s="66"/>
      <c r="E9" s="14" t="s">
        <v>22</v>
      </c>
      <c r="F9" s="14">
        <v>1</v>
      </c>
      <c r="G9" s="14">
        <v>2</v>
      </c>
      <c r="H9" s="14">
        <v>3</v>
      </c>
      <c r="I9" s="14">
        <v>4</v>
      </c>
      <c r="J9" s="14">
        <v>5</v>
      </c>
      <c r="K9" s="14">
        <v>6</v>
      </c>
      <c r="L9" s="14">
        <v>7</v>
      </c>
      <c r="M9" s="14">
        <v>8</v>
      </c>
      <c r="N9" s="14">
        <v>9</v>
      </c>
      <c r="O9" s="14">
        <v>10</v>
      </c>
    </row>
    <row r="10" spans="1:15" ht="18.75" customHeight="1" x14ac:dyDescent="0.25">
      <c r="A10" s="62"/>
      <c r="B10" s="62"/>
      <c r="C10" s="62"/>
      <c r="D10" s="66"/>
      <c r="E10" s="14" t="s">
        <v>23</v>
      </c>
      <c r="F10" s="2">
        <v>101.18</v>
      </c>
      <c r="G10" s="2">
        <v>101.19</v>
      </c>
      <c r="H10" s="2">
        <v>101.2</v>
      </c>
      <c r="I10" s="2">
        <v>101.21</v>
      </c>
      <c r="J10" s="2">
        <v>101.22</v>
      </c>
      <c r="K10" s="2">
        <v>101.23</v>
      </c>
      <c r="L10" s="2">
        <v>101.23</v>
      </c>
      <c r="M10" s="2">
        <v>101.23</v>
      </c>
      <c r="N10" s="2">
        <v>101.25</v>
      </c>
      <c r="O10" s="2">
        <v>101.25</v>
      </c>
    </row>
    <row r="12" spans="1:15" ht="15" customHeight="1" x14ac:dyDescent="0.25">
      <c r="A12" s="62" t="s">
        <v>3</v>
      </c>
      <c r="B12" s="62"/>
      <c r="C12" s="62"/>
      <c r="D12" s="62"/>
      <c r="E12" s="20">
        <f>AVERAGE(A3:J3)</f>
        <v>101.22499999999999</v>
      </c>
      <c r="F12" s="1"/>
    </row>
    <row r="13" spans="1:15" ht="18.75" customHeight="1" x14ac:dyDescent="0.25">
      <c r="A13" s="4"/>
      <c r="B13" s="4"/>
      <c r="C13" s="4"/>
      <c r="E13" s="1" t="s">
        <v>41</v>
      </c>
      <c r="F13" s="1"/>
    </row>
    <row r="14" spans="1:15" ht="18.75" x14ac:dyDescent="0.25">
      <c r="A14" s="62" t="s">
        <v>4</v>
      </c>
      <c r="B14" s="62"/>
      <c r="C14" s="62"/>
      <c r="D14" s="62"/>
      <c r="E14" s="25">
        <f>STDEV(A3:J3)</f>
        <v>2.3213980461972483E-2</v>
      </c>
      <c r="F14" s="1"/>
    </row>
    <row r="15" spans="1:15" x14ac:dyDescent="0.25">
      <c r="E15" s="1"/>
      <c r="F15" s="1"/>
    </row>
    <row r="16" spans="1:15" ht="18.75" x14ac:dyDescent="0.25">
      <c r="A16" s="62" t="s">
        <v>5</v>
      </c>
      <c r="B16" s="62"/>
      <c r="C16" s="62"/>
      <c r="D16" s="62"/>
      <c r="E16" s="20">
        <f>MEDIAN(A3:J3)</f>
        <v>101.23</v>
      </c>
      <c r="F16" s="1"/>
    </row>
    <row r="17" spans="1:11" x14ac:dyDescent="0.25">
      <c r="E17" s="1"/>
      <c r="F17" s="1"/>
    </row>
    <row r="18" spans="1:11" ht="18.75" x14ac:dyDescent="0.25">
      <c r="A18" s="62" t="s">
        <v>6</v>
      </c>
      <c r="B18" s="62"/>
      <c r="C18" s="62"/>
      <c r="D18" s="62"/>
      <c r="E18" s="20" cm="1">
        <f t="array" ref="E18:F18">TRANSPOSE(_xlfn.MODE.MULT(A3:J3))</f>
        <v>101.23</v>
      </c>
      <c r="F18" s="20">
        <v>101.25</v>
      </c>
    </row>
    <row r="19" spans="1:11" ht="18.75" x14ac:dyDescent="0.25">
      <c r="A19" s="3"/>
      <c r="B19" s="3"/>
      <c r="C19" s="3"/>
      <c r="D19" s="3"/>
      <c r="E19" s="7"/>
      <c r="F19" s="7"/>
    </row>
    <row r="20" spans="1:11" ht="15" customHeight="1" x14ac:dyDescent="0.25">
      <c r="A20" s="67" t="s">
        <v>20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</row>
    <row r="21" spans="1:11" ht="20.25" customHeight="1" x14ac:dyDescent="0.2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</row>
    <row r="22" spans="1:11" ht="20.2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</row>
    <row r="23" spans="1:11" ht="20.25" customHeight="1" x14ac:dyDescent="0.25">
      <c r="A23" s="62" t="s">
        <v>117</v>
      </c>
      <c r="B23" s="62"/>
      <c r="C23" s="62"/>
      <c r="D23" s="62"/>
      <c r="E23" s="27" t="s">
        <v>47</v>
      </c>
      <c r="F23" s="26">
        <v>0.5</v>
      </c>
      <c r="H23" s="52"/>
      <c r="I23" s="52"/>
      <c r="J23" s="52"/>
      <c r="K23" s="52"/>
    </row>
    <row r="24" spans="1:11" ht="20.25" customHeight="1" x14ac:dyDescent="0.25">
      <c r="A24" s="62" t="s">
        <v>118</v>
      </c>
      <c r="B24" s="62"/>
      <c r="C24" s="62"/>
      <c r="D24" s="62"/>
      <c r="E24" s="29" t="s">
        <v>48</v>
      </c>
      <c r="F24" s="26">
        <f>1-F23</f>
        <v>0.5</v>
      </c>
      <c r="H24" s="52"/>
      <c r="I24" s="52"/>
      <c r="J24" s="52"/>
      <c r="K24" s="52"/>
    </row>
    <row r="26" spans="1:11" x14ac:dyDescent="0.25">
      <c r="A26" s="63" t="s">
        <v>10</v>
      </c>
      <c r="B26" s="63"/>
      <c r="C26" s="63"/>
      <c r="D26" s="63"/>
      <c r="E26" s="11">
        <f>NORMSINV(1-F24/2)</f>
        <v>0.67448975019608193</v>
      </c>
      <c r="F26" s="64" t="s">
        <v>119</v>
      </c>
      <c r="G26" s="64"/>
      <c r="H26" s="64"/>
    </row>
    <row r="27" spans="1:11" x14ac:dyDescent="0.25">
      <c r="A27" s="63"/>
      <c r="B27" s="63"/>
      <c r="C27" s="63"/>
      <c r="D27" s="63"/>
    </row>
    <row r="28" spans="1:11" x14ac:dyDescent="0.25">
      <c r="A28" s="63"/>
      <c r="B28" s="63"/>
      <c r="C28" s="63"/>
      <c r="D28" s="63"/>
      <c r="E28" s="61"/>
      <c r="F28" s="5"/>
      <c r="G28" s="5"/>
    </row>
    <row r="29" spans="1:11" x14ac:dyDescent="0.25">
      <c r="A29" s="63"/>
      <c r="B29" s="63"/>
      <c r="C29" s="63"/>
      <c r="D29" s="63"/>
      <c r="E29" s="12"/>
    </row>
    <row r="30" spans="1:11" x14ac:dyDescent="0.25">
      <c r="E30" s="7"/>
    </row>
    <row r="31" spans="1:11" ht="15" customHeight="1" x14ac:dyDescent="0.25">
      <c r="A31" s="62" t="s">
        <v>7</v>
      </c>
      <c r="B31" s="62"/>
      <c r="C31" s="62"/>
      <c r="D31" s="62"/>
      <c r="E31" s="8">
        <f>E26*E14</f>
        <v>1.5657591882852546E-2</v>
      </c>
    </row>
    <row r="32" spans="1:11" ht="15" customHeight="1" x14ac:dyDescent="0.25">
      <c r="A32" s="3"/>
      <c r="B32" s="3"/>
      <c r="C32" s="3"/>
      <c r="D32" s="3"/>
      <c r="E32" s="8"/>
    </row>
    <row r="33" spans="1:8" ht="15" customHeight="1" x14ac:dyDescent="0.25">
      <c r="A33" s="62" t="s">
        <v>117</v>
      </c>
      <c r="B33" s="62"/>
      <c r="C33" s="62"/>
      <c r="D33" s="62"/>
      <c r="E33" s="27" t="s">
        <v>47</v>
      </c>
      <c r="F33" s="26">
        <v>0.95</v>
      </c>
    </row>
    <row r="34" spans="1:8" ht="15" customHeight="1" x14ac:dyDescent="0.25">
      <c r="A34" s="62" t="s">
        <v>118</v>
      </c>
      <c r="B34" s="62"/>
      <c r="C34" s="62"/>
      <c r="D34" s="62"/>
      <c r="E34" s="29" t="s">
        <v>48</v>
      </c>
      <c r="F34" s="26">
        <f>1-F33</f>
        <v>5.0000000000000044E-2</v>
      </c>
    </row>
    <row r="35" spans="1:8" ht="18.75" customHeight="1" x14ac:dyDescent="0.25">
      <c r="E35" s="7"/>
    </row>
    <row r="36" spans="1:8" ht="18.75" customHeight="1" x14ac:dyDescent="0.25">
      <c r="A36" s="63" t="s">
        <v>9</v>
      </c>
      <c r="B36" s="63"/>
      <c r="C36" s="63"/>
      <c r="D36" s="63"/>
      <c r="E36" s="11">
        <f>NORMSINV(1-F34/2)</f>
        <v>1.9599639845400536</v>
      </c>
      <c r="F36" s="64" t="s">
        <v>119</v>
      </c>
      <c r="G36" s="64"/>
      <c r="H36" s="64"/>
    </row>
    <row r="37" spans="1:8" ht="15" customHeight="1" x14ac:dyDescent="0.25">
      <c r="A37" s="63"/>
      <c r="B37" s="63"/>
      <c r="C37" s="63"/>
      <c r="D37" s="63"/>
    </row>
    <row r="38" spans="1:8" x14ac:dyDescent="0.25">
      <c r="A38" s="63"/>
      <c r="B38" s="63"/>
      <c r="C38" s="63"/>
      <c r="D38" s="63"/>
      <c r="E38" s="7"/>
    </row>
    <row r="39" spans="1:8" x14ac:dyDescent="0.25">
      <c r="A39" s="63"/>
      <c r="B39" s="63"/>
      <c r="C39" s="63"/>
      <c r="D39" s="63"/>
      <c r="E39" s="7"/>
    </row>
    <row r="40" spans="1:8" x14ac:dyDescent="0.25">
      <c r="E40" s="7"/>
    </row>
    <row r="41" spans="1:8" ht="18.75" x14ac:dyDescent="0.25">
      <c r="A41" s="62" t="s">
        <v>8</v>
      </c>
      <c r="B41" s="62"/>
      <c r="C41" s="62"/>
      <c r="D41" s="62"/>
      <c r="E41" s="8">
        <f>E36*E14</f>
        <v>4.5498565643282543E-2</v>
      </c>
    </row>
    <row r="42" spans="1:8" ht="18.75" x14ac:dyDescent="0.25">
      <c r="A42" s="3"/>
      <c r="B42" s="3"/>
      <c r="C42" s="3"/>
      <c r="D42" s="3"/>
      <c r="E42" s="8"/>
    </row>
    <row r="43" spans="1:8" ht="18.75" x14ac:dyDescent="0.25">
      <c r="A43" s="62" t="s">
        <v>117</v>
      </c>
      <c r="B43" s="62"/>
      <c r="C43" s="62"/>
      <c r="D43" s="62"/>
      <c r="E43" s="27" t="s">
        <v>47</v>
      </c>
      <c r="F43" s="26">
        <v>0.997</v>
      </c>
    </row>
    <row r="44" spans="1:8" ht="18.75" x14ac:dyDescent="0.25">
      <c r="A44" s="62" t="s">
        <v>118</v>
      </c>
      <c r="B44" s="62"/>
      <c r="C44" s="62"/>
      <c r="D44" s="62"/>
      <c r="E44" s="29" t="s">
        <v>48</v>
      </c>
      <c r="F44" s="26">
        <f>1-F43</f>
        <v>3.0000000000000027E-3</v>
      </c>
    </row>
    <row r="45" spans="1:8" x14ac:dyDescent="0.25">
      <c r="E45" s="7"/>
    </row>
    <row r="46" spans="1:8" x14ac:dyDescent="0.25">
      <c r="A46" s="63" t="s">
        <v>11</v>
      </c>
      <c r="B46" s="63"/>
      <c r="C46" s="63"/>
      <c r="D46" s="63"/>
      <c r="E46" s="11">
        <f>NORMSINV(1-F44/2)</f>
        <v>2.9677379253417704</v>
      </c>
      <c r="F46" s="64" t="s">
        <v>119</v>
      </c>
      <c r="G46" s="64"/>
      <c r="H46" s="64"/>
    </row>
    <row r="47" spans="1:8" x14ac:dyDescent="0.25">
      <c r="A47" s="63"/>
      <c r="B47" s="63"/>
      <c r="C47" s="63"/>
      <c r="D47" s="63"/>
    </row>
    <row r="48" spans="1:8" x14ac:dyDescent="0.25">
      <c r="A48" s="63"/>
      <c r="B48" s="63"/>
      <c r="C48" s="63"/>
      <c r="D48" s="63"/>
      <c r="E48" s="7"/>
    </row>
    <row r="49" spans="1:11" x14ac:dyDescent="0.25">
      <c r="A49" s="63"/>
      <c r="B49" s="63"/>
      <c r="C49" s="63"/>
      <c r="D49" s="63"/>
      <c r="E49" s="7"/>
    </row>
    <row r="50" spans="1:11" x14ac:dyDescent="0.25">
      <c r="E50" s="7"/>
    </row>
    <row r="51" spans="1:11" ht="18.75" customHeight="1" x14ac:dyDescent="0.25">
      <c r="A51" s="62" t="s">
        <v>121</v>
      </c>
      <c r="B51" s="62"/>
      <c r="C51" s="62"/>
      <c r="D51" s="62"/>
      <c r="E51" s="8">
        <f>E46*E14</f>
        <v>6.8893010215138606E-2</v>
      </c>
    </row>
    <row r="52" spans="1:11" ht="18.75" customHeight="1" x14ac:dyDescent="0.25"/>
    <row r="53" spans="1:11" x14ac:dyDescent="0.25">
      <c r="A53" s="62" t="s">
        <v>17</v>
      </c>
      <c r="B53" s="62"/>
      <c r="C53" s="62"/>
      <c r="D53" s="62"/>
    </row>
    <row r="54" spans="1:11" ht="15" customHeight="1" x14ac:dyDescent="0.25">
      <c r="A54" s="62"/>
      <c r="B54" s="62"/>
      <c r="C54" s="62"/>
      <c r="D54" s="62"/>
      <c r="I54" s="5">
        <f>E12-E51</f>
        <v>101.15610698978486</v>
      </c>
      <c r="J54" s="5">
        <f>E12+E51</f>
        <v>101.29389301021513</v>
      </c>
    </row>
    <row r="55" spans="1:11" ht="18.75" customHeight="1" x14ac:dyDescent="0.25"/>
    <row r="56" spans="1:11" ht="15" customHeight="1" x14ac:dyDescent="0.25">
      <c r="A56" s="63" t="s">
        <v>13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</row>
    <row r="57" spans="1:11" ht="15" customHeight="1" x14ac:dyDescent="0.25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</row>
  </sheetData>
  <mergeCells count="25">
    <mergeCell ref="A26:D29"/>
    <mergeCell ref="A23:D23"/>
    <mergeCell ref="A24:D24"/>
    <mergeCell ref="F26:H26"/>
    <mergeCell ref="A1:F1"/>
    <mergeCell ref="A5:J7"/>
    <mergeCell ref="A9:D10"/>
    <mergeCell ref="A12:D12"/>
    <mergeCell ref="A14:D14"/>
    <mergeCell ref="A16:D16"/>
    <mergeCell ref="A18:D18"/>
    <mergeCell ref="A56:K57"/>
    <mergeCell ref="A33:D33"/>
    <mergeCell ref="A34:D34"/>
    <mergeCell ref="A43:D43"/>
    <mergeCell ref="A44:D44"/>
    <mergeCell ref="A36:D39"/>
    <mergeCell ref="A53:D54"/>
    <mergeCell ref="A41:D41"/>
    <mergeCell ref="A46:D49"/>
    <mergeCell ref="A51:D51"/>
    <mergeCell ref="F36:H36"/>
    <mergeCell ref="F46:H46"/>
    <mergeCell ref="A31:D31"/>
    <mergeCell ref="A20:K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"/>
  <sheetViews>
    <sheetView workbookViewId="0">
      <selection activeCell="F70" sqref="F70"/>
    </sheetView>
  </sheetViews>
  <sheetFormatPr defaultRowHeight="15" x14ac:dyDescent="0.25"/>
  <cols>
    <col min="5" max="5" width="16.28515625" bestFit="1" customWidth="1"/>
  </cols>
  <sheetData>
    <row r="1" spans="1:15" ht="15" customHeight="1" x14ac:dyDescent="0.25">
      <c r="A1" s="65" t="s">
        <v>14</v>
      </c>
      <c r="B1" s="65"/>
      <c r="C1" s="65"/>
      <c r="D1" s="65"/>
      <c r="E1" s="65"/>
      <c r="F1" s="65"/>
      <c r="G1" s="65"/>
      <c r="H1" s="65"/>
      <c r="I1" s="65"/>
    </row>
    <row r="3" spans="1:15" x14ac:dyDescent="0.25">
      <c r="A3" s="1">
        <v>3.3</v>
      </c>
      <c r="B3" s="1">
        <v>9.5</v>
      </c>
      <c r="C3" s="1">
        <v>13</v>
      </c>
      <c r="D3" s="1">
        <v>11.8</v>
      </c>
      <c r="E3" s="1">
        <v>12.1</v>
      </c>
      <c r="F3" s="1">
        <v>14.3</v>
      </c>
      <c r="G3" s="1">
        <v>20</v>
      </c>
      <c r="H3" s="1">
        <v>13.5</v>
      </c>
      <c r="I3" s="1">
        <v>17.3</v>
      </c>
      <c r="J3" s="1">
        <v>13.5</v>
      </c>
    </row>
    <row r="4" spans="1:15" x14ac:dyDescent="0.25">
      <c r="A4" s="1">
        <v>13.4</v>
      </c>
      <c r="B4" s="1">
        <v>7.1</v>
      </c>
      <c r="C4" s="1">
        <v>15.6</v>
      </c>
      <c r="D4" s="1">
        <v>8.6999999999999993</v>
      </c>
      <c r="E4" s="1">
        <v>14.3</v>
      </c>
      <c r="F4" s="1">
        <v>8.1999999999999993</v>
      </c>
      <c r="G4" s="1">
        <v>15.4</v>
      </c>
      <c r="H4" s="1">
        <v>12.2</v>
      </c>
      <c r="I4" s="1">
        <v>16.3</v>
      </c>
      <c r="J4" s="1">
        <v>7.9</v>
      </c>
    </row>
    <row r="6" spans="1:15" x14ac:dyDescent="0.25">
      <c r="A6" s="68" t="s">
        <v>15</v>
      </c>
      <c r="B6" s="68"/>
      <c r="C6" s="68"/>
      <c r="D6" s="68"/>
      <c r="E6" s="68"/>
      <c r="F6" s="68"/>
      <c r="G6" s="68"/>
      <c r="H6" s="68"/>
      <c r="I6" s="68"/>
    </row>
    <row r="7" spans="1:15" x14ac:dyDescent="0.25">
      <c r="A7" s="68"/>
      <c r="B7" s="68"/>
      <c r="C7" s="68"/>
      <c r="D7" s="68"/>
      <c r="E7" s="68"/>
      <c r="F7" s="68"/>
      <c r="G7" s="68"/>
      <c r="H7" s="68"/>
      <c r="I7" s="68"/>
    </row>
    <row r="8" spans="1:15" x14ac:dyDescent="0.25">
      <c r="A8" s="68"/>
      <c r="B8" s="68"/>
      <c r="C8" s="68"/>
      <c r="D8" s="68"/>
      <c r="E8" s="68"/>
      <c r="F8" s="68"/>
      <c r="G8" s="68"/>
      <c r="H8" s="68"/>
      <c r="I8" s="68"/>
    </row>
    <row r="9" spans="1:15" x14ac:dyDescent="0.25">
      <c r="A9" s="63" t="s">
        <v>18</v>
      </c>
      <c r="B9" s="63"/>
      <c r="C9" s="63"/>
      <c r="D9" s="63"/>
      <c r="E9" s="69">
        <v>3</v>
      </c>
      <c r="F9" s="9"/>
      <c r="G9" s="9"/>
      <c r="H9" s="9"/>
      <c r="I9" s="9"/>
    </row>
    <row r="10" spans="1:15" ht="20.25" customHeight="1" x14ac:dyDescent="0.25">
      <c r="A10" s="63"/>
      <c r="B10" s="63"/>
      <c r="C10" s="63"/>
      <c r="D10" s="63"/>
      <c r="E10" s="69"/>
      <c r="F10" s="9"/>
      <c r="G10" s="9"/>
      <c r="H10" s="9"/>
      <c r="I10" s="9"/>
    </row>
    <row r="11" spans="1:15" x14ac:dyDescent="0.25">
      <c r="A11" s="9"/>
      <c r="B11" s="9"/>
      <c r="C11" s="9"/>
      <c r="D11" s="9"/>
      <c r="E11" s="9"/>
      <c r="F11" s="9"/>
      <c r="G11" s="9"/>
      <c r="H11" s="9"/>
      <c r="I11" s="9"/>
    </row>
    <row r="12" spans="1:15" x14ac:dyDescent="0.25">
      <c r="A12" s="62" t="s">
        <v>2</v>
      </c>
      <c r="B12" s="62"/>
      <c r="C12" s="62"/>
      <c r="D12" s="62"/>
      <c r="E12" s="14" t="s">
        <v>22</v>
      </c>
      <c r="F12" s="15">
        <v>1</v>
      </c>
      <c r="G12" s="15">
        <v>2</v>
      </c>
      <c r="H12" s="15">
        <v>3</v>
      </c>
      <c r="I12" s="15">
        <v>4</v>
      </c>
      <c r="J12" s="15">
        <v>5</v>
      </c>
      <c r="K12" s="15">
        <v>6</v>
      </c>
      <c r="L12" s="15">
        <v>7</v>
      </c>
      <c r="M12" s="15">
        <v>8</v>
      </c>
      <c r="N12" s="15">
        <v>9</v>
      </c>
      <c r="O12" s="15">
        <v>10</v>
      </c>
    </row>
    <row r="13" spans="1:15" x14ac:dyDescent="0.25">
      <c r="A13" s="62"/>
      <c r="B13" s="62"/>
      <c r="C13" s="62"/>
      <c r="D13" s="62"/>
      <c r="E13" s="14" t="s">
        <v>23</v>
      </c>
      <c r="F13" s="2">
        <v>3.3</v>
      </c>
      <c r="G13" s="2">
        <v>7.1</v>
      </c>
      <c r="H13" s="2">
        <v>7.9</v>
      </c>
      <c r="I13" s="2">
        <v>8.1999999999999993</v>
      </c>
      <c r="J13" s="2">
        <v>8.6999999999999993</v>
      </c>
      <c r="K13" s="2">
        <v>9.5</v>
      </c>
      <c r="L13" s="2">
        <v>11.8</v>
      </c>
      <c r="M13" s="2">
        <v>12.1</v>
      </c>
      <c r="N13" s="2">
        <v>12.2</v>
      </c>
      <c r="O13" s="2">
        <v>13</v>
      </c>
    </row>
    <row r="14" spans="1:15" ht="18.75" x14ac:dyDescent="0.25">
      <c r="A14" s="3"/>
      <c r="B14" s="3"/>
      <c r="C14" s="3"/>
      <c r="D14" s="3"/>
      <c r="E14" s="14" t="s">
        <v>22</v>
      </c>
      <c r="F14" s="15">
        <v>11</v>
      </c>
      <c r="G14" s="15">
        <v>12</v>
      </c>
      <c r="H14" s="15">
        <v>13</v>
      </c>
      <c r="I14" s="15">
        <v>14</v>
      </c>
      <c r="J14" s="15">
        <v>15</v>
      </c>
      <c r="K14" s="15">
        <v>16</v>
      </c>
      <c r="L14" s="15">
        <v>17</v>
      </c>
      <c r="M14" s="15">
        <v>18</v>
      </c>
      <c r="N14" s="15">
        <v>19</v>
      </c>
      <c r="O14" s="15">
        <v>20</v>
      </c>
    </row>
    <row r="15" spans="1:15" ht="18.75" x14ac:dyDescent="0.25">
      <c r="A15" s="3"/>
      <c r="B15" s="3"/>
      <c r="C15" s="3"/>
      <c r="D15" s="3"/>
      <c r="E15" s="14" t="s">
        <v>23</v>
      </c>
      <c r="F15" s="2">
        <v>13.4</v>
      </c>
      <c r="G15" s="2">
        <v>13.5</v>
      </c>
      <c r="H15" s="2">
        <v>13.5</v>
      </c>
      <c r="I15" s="2">
        <v>14.3</v>
      </c>
      <c r="J15" s="2">
        <v>14.3</v>
      </c>
      <c r="K15" s="2">
        <v>15.4</v>
      </c>
      <c r="L15" s="2">
        <v>15.6</v>
      </c>
      <c r="M15" s="2">
        <v>16.3</v>
      </c>
      <c r="N15" s="2">
        <v>17.3</v>
      </c>
      <c r="O15" s="2">
        <v>20</v>
      </c>
    </row>
    <row r="17" spans="1:11" ht="18.75" x14ac:dyDescent="0.25">
      <c r="A17" s="62" t="s">
        <v>3</v>
      </c>
      <c r="B17" s="62"/>
      <c r="C17" s="62"/>
      <c r="D17" s="62"/>
      <c r="E17" s="20">
        <f>AVERAGE(A3:J4)</f>
        <v>12.370000000000001</v>
      </c>
      <c r="F17" s="1"/>
    </row>
    <row r="18" spans="1:11" ht="18.75" x14ac:dyDescent="0.25">
      <c r="A18" s="4"/>
      <c r="B18" s="4"/>
      <c r="C18" s="4"/>
      <c r="E18" s="1" t="s">
        <v>41</v>
      </c>
      <c r="F18" s="1"/>
    </row>
    <row r="19" spans="1:11" ht="18.75" x14ac:dyDescent="0.25">
      <c r="A19" s="62" t="s">
        <v>4</v>
      </c>
      <c r="B19" s="62"/>
      <c r="C19" s="62"/>
      <c r="D19" s="62"/>
      <c r="E19" s="25">
        <f>STDEV(A3:J4)</f>
        <v>3.9641950135258393</v>
      </c>
      <c r="F19" s="1"/>
    </row>
    <row r="20" spans="1:11" x14ac:dyDescent="0.25">
      <c r="E20" s="20"/>
      <c r="F20" s="1"/>
    </row>
    <row r="21" spans="1:11" ht="18.75" x14ac:dyDescent="0.25">
      <c r="A21" s="62" t="s">
        <v>5</v>
      </c>
      <c r="B21" s="62"/>
      <c r="C21" s="62"/>
      <c r="D21" s="62"/>
      <c r="E21" s="20">
        <f>MEDIAN(A3:J4)</f>
        <v>13.2</v>
      </c>
      <c r="F21" s="1"/>
    </row>
    <row r="22" spans="1:11" x14ac:dyDescent="0.25">
      <c r="E22" s="20"/>
      <c r="F22" s="1"/>
    </row>
    <row r="23" spans="1:11" ht="18.75" x14ac:dyDescent="0.25">
      <c r="A23" s="62" t="s">
        <v>6</v>
      </c>
      <c r="B23" s="62"/>
      <c r="C23" s="62"/>
      <c r="D23" s="62"/>
      <c r="E23" s="20" cm="1">
        <f t="array" ref="E23:F23">TRANSPOSE(_xlfn.MODE.MULT(A3:J4))</f>
        <v>14.3</v>
      </c>
      <c r="F23" s="20">
        <v>13.5</v>
      </c>
    </row>
    <row r="24" spans="1:11" ht="18.75" x14ac:dyDescent="0.25">
      <c r="A24" s="3"/>
      <c r="B24" s="3"/>
      <c r="C24" s="3"/>
      <c r="D24" s="3"/>
      <c r="E24" s="7"/>
    </row>
    <row r="25" spans="1:11" x14ac:dyDescent="0.25">
      <c r="A25" s="67" t="s">
        <v>19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</row>
    <row r="26" spans="1:11" ht="23.25" customHeight="1" x14ac:dyDescent="0.2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</row>
    <row r="27" spans="1:11" ht="23.25" customHeight="1" x14ac:dyDescent="0.25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</row>
    <row r="28" spans="1:11" ht="23.25" customHeight="1" x14ac:dyDescent="0.25">
      <c r="A28" s="62" t="s">
        <v>117</v>
      </c>
      <c r="B28" s="62"/>
      <c r="C28" s="62"/>
      <c r="D28" s="62"/>
      <c r="E28" s="27" t="s">
        <v>47</v>
      </c>
      <c r="F28" s="26">
        <v>0.95</v>
      </c>
      <c r="G28" s="52"/>
      <c r="H28" s="52"/>
      <c r="I28" s="52"/>
      <c r="J28" s="52"/>
      <c r="K28" s="52"/>
    </row>
    <row r="29" spans="1:11" ht="23.25" customHeight="1" x14ac:dyDescent="0.25">
      <c r="A29" s="62" t="s">
        <v>118</v>
      </c>
      <c r="B29" s="62"/>
      <c r="C29" s="62"/>
      <c r="D29" s="62"/>
      <c r="E29" s="29" t="s">
        <v>48</v>
      </c>
      <c r="F29" s="26">
        <f>1-F28</f>
        <v>5.0000000000000044E-2</v>
      </c>
      <c r="G29" s="52"/>
      <c r="H29" s="52"/>
      <c r="I29" s="52"/>
      <c r="J29" s="52"/>
      <c r="K29" s="52"/>
    </row>
    <row r="30" spans="1:11" x14ac:dyDescent="0.25">
      <c r="E30" s="7"/>
    </row>
    <row r="31" spans="1:11" x14ac:dyDescent="0.25">
      <c r="A31" s="63" t="s">
        <v>9</v>
      </c>
      <c r="B31" s="63"/>
      <c r="C31" s="63"/>
      <c r="D31" s="63"/>
      <c r="E31" s="11">
        <f>NORMSINV(1-F29/2)</f>
        <v>1.9599639845400536</v>
      </c>
      <c r="F31" s="64" t="s">
        <v>119</v>
      </c>
      <c r="G31" s="64"/>
      <c r="H31" s="64"/>
    </row>
    <row r="32" spans="1:11" x14ac:dyDescent="0.25">
      <c r="A32" s="63"/>
      <c r="B32" s="63"/>
      <c r="C32" s="63"/>
      <c r="D32" s="63"/>
    </row>
    <row r="33" spans="1:8" x14ac:dyDescent="0.25">
      <c r="A33" s="63"/>
      <c r="B33" s="63"/>
      <c r="C33" s="63"/>
      <c r="D33" s="63"/>
      <c r="E33" s="7"/>
    </row>
    <row r="34" spans="1:8" x14ac:dyDescent="0.25">
      <c r="A34" s="63"/>
      <c r="B34" s="63"/>
      <c r="C34" s="63"/>
      <c r="D34" s="63"/>
      <c r="E34" s="7"/>
    </row>
    <row r="35" spans="1:8" x14ac:dyDescent="0.25">
      <c r="E35" s="7"/>
    </row>
    <row r="36" spans="1:8" ht="18.75" x14ac:dyDescent="0.25">
      <c r="A36" s="62" t="s">
        <v>8</v>
      </c>
      <c r="B36" s="62"/>
      <c r="C36" s="62"/>
      <c r="D36" s="62"/>
      <c r="E36" s="8">
        <f>E31*E9</f>
        <v>5.8798919536201613</v>
      </c>
    </row>
    <row r="37" spans="1:8" ht="18.75" x14ac:dyDescent="0.25">
      <c r="A37" s="3"/>
      <c r="B37" s="3"/>
      <c r="C37" s="3"/>
      <c r="D37" s="3"/>
      <c r="E37" s="8"/>
    </row>
    <row r="38" spans="1:8" ht="18.75" x14ac:dyDescent="0.25">
      <c r="A38" s="62" t="s">
        <v>117</v>
      </c>
      <c r="B38" s="62"/>
      <c r="C38" s="62"/>
      <c r="D38" s="62"/>
      <c r="E38" s="27" t="s">
        <v>47</v>
      </c>
      <c r="F38" s="26">
        <v>0.99</v>
      </c>
    </row>
    <row r="39" spans="1:8" ht="18.75" x14ac:dyDescent="0.25">
      <c r="A39" s="62" t="s">
        <v>118</v>
      </c>
      <c r="B39" s="62"/>
      <c r="C39" s="62"/>
      <c r="D39" s="62"/>
      <c r="E39" s="29" t="s">
        <v>48</v>
      </c>
      <c r="F39" s="26">
        <f>1-F38</f>
        <v>1.0000000000000009E-2</v>
      </c>
    </row>
    <row r="40" spans="1:8" x14ac:dyDescent="0.25">
      <c r="E40" s="7"/>
    </row>
    <row r="41" spans="1:8" x14ac:dyDescent="0.25">
      <c r="A41" s="63" t="s">
        <v>16</v>
      </c>
      <c r="B41" s="63"/>
      <c r="C41" s="63"/>
      <c r="D41" s="63"/>
      <c r="E41" s="11">
        <f>NORMSINV(1-F39/2)</f>
        <v>2.5758293035488999</v>
      </c>
      <c r="F41" s="64" t="s">
        <v>119</v>
      </c>
      <c r="G41" s="64"/>
      <c r="H41" s="64"/>
    </row>
    <row r="42" spans="1:8" x14ac:dyDescent="0.25">
      <c r="A42" s="63"/>
      <c r="B42" s="63"/>
      <c r="C42" s="63"/>
      <c r="D42" s="63"/>
    </row>
    <row r="43" spans="1:8" x14ac:dyDescent="0.25">
      <c r="A43" s="63"/>
      <c r="B43" s="63"/>
      <c r="C43" s="63"/>
      <c r="D43" s="63"/>
      <c r="E43" s="7"/>
    </row>
    <row r="44" spans="1:8" x14ac:dyDescent="0.25">
      <c r="A44" s="63"/>
      <c r="B44" s="63"/>
      <c r="C44" s="63"/>
      <c r="D44" s="63"/>
      <c r="E44" s="7"/>
    </row>
    <row r="45" spans="1:8" x14ac:dyDescent="0.25">
      <c r="E45" s="7"/>
    </row>
    <row r="46" spans="1:8" ht="18.75" x14ac:dyDescent="0.25">
      <c r="A46" s="62" t="s">
        <v>25</v>
      </c>
      <c r="B46" s="62"/>
      <c r="C46" s="62"/>
      <c r="D46" s="62"/>
      <c r="E46" s="8">
        <f>E41*E9</f>
        <v>7.7274879106466994</v>
      </c>
    </row>
    <row r="48" spans="1:8" x14ac:dyDescent="0.25">
      <c r="A48" s="62" t="s">
        <v>17</v>
      </c>
      <c r="B48" s="62"/>
      <c r="C48" s="62"/>
      <c r="D48" s="62"/>
    </row>
    <row r="49" spans="1:11" x14ac:dyDescent="0.25">
      <c r="A49" s="62"/>
      <c r="B49" s="62"/>
      <c r="C49" s="62"/>
      <c r="D49" s="62"/>
      <c r="I49" s="6">
        <f>E17-E46</f>
        <v>4.6425120893533016</v>
      </c>
      <c r="J49" s="13">
        <f>E17+E46</f>
        <v>20.097487910646699</v>
      </c>
    </row>
    <row r="50" spans="1:11" ht="18.75" x14ac:dyDescent="0.25">
      <c r="A50" s="3"/>
      <c r="B50" s="3"/>
      <c r="C50" s="3"/>
      <c r="D50" s="3"/>
      <c r="I50" s="5"/>
      <c r="J50" s="5"/>
    </row>
    <row r="51" spans="1:11" x14ac:dyDescent="0.25">
      <c r="A51" s="67" t="s">
        <v>21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</row>
    <row r="52" spans="1:11" ht="22.5" customHeight="1" x14ac:dyDescent="0.25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</row>
  </sheetData>
  <mergeCells count="22">
    <mergeCell ref="A41:D44"/>
    <mergeCell ref="A46:D46"/>
    <mergeCell ref="A51:K52"/>
    <mergeCell ref="A9:D10"/>
    <mergeCell ref="A48:D49"/>
    <mergeCell ref="A25:K26"/>
    <mergeCell ref="A19:D19"/>
    <mergeCell ref="A21:D21"/>
    <mergeCell ref="A23:D23"/>
    <mergeCell ref="A31:D34"/>
    <mergeCell ref="E9:E10"/>
    <mergeCell ref="A38:D38"/>
    <mergeCell ref="A39:D39"/>
    <mergeCell ref="F41:H41"/>
    <mergeCell ref="A1:I1"/>
    <mergeCell ref="A6:I8"/>
    <mergeCell ref="A12:D13"/>
    <mergeCell ref="A17:D17"/>
    <mergeCell ref="A36:D36"/>
    <mergeCell ref="A28:D28"/>
    <mergeCell ref="A29:D29"/>
    <mergeCell ref="F31:H3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opLeftCell="A31" workbookViewId="0">
      <selection activeCell="G37" sqref="G37"/>
    </sheetView>
  </sheetViews>
  <sheetFormatPr defaultRowHeight="15" x14ac:dyDescent="0.25"/>
  <sheetData>
    <row r="1" spans="1:11" ht="15" customHeight="1" x14ac:dyDescent="0.25">
      <c r="A1" s="65" t="s">
        <v>24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x14ac:dyDescent="0.2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</row>
    <row r="5" spans="1:11" x14ac:dyDescent="0.25">
      <c r="A5" s="16">
        <v>23</v>
      </c>
      <c r="B5" s="16">
        <v>-9</v>
      </c>
      <c r="C5" s="16">
        <v>13</v>
      </c>
      <c r="D5" s="16">
        <v>11</v>
      </c>
      <c r="E5" s="16">
        <v>12</v>
      </c>
      <c r="F5" s="16">
        <v>14</v>
      </c>
      <c r="G5" s="16">
        <v>20</v>
      </c>
      <c r="H5" s="16">
        <v>13</v>
      </c>
      <c r="I5" s="16">
        <v>17</v>
      </c>
      <c r="J5" s="16">
        <v>13</v>
      </c>
    </row>
    <row r="6" spans="1:11" x14ac:dyDescent="0.25">
      <c r="A6" s="16">
        <v>13</v>
      </c>
      <c r="B6" s="16">
        <v>7</v>
      </c>
      <c r="C6" s="16">
        <v>15</v>
      </c>
      <c r="D6" s="16">
        <v>8</v>
      </c>
      <c r="E6" s="16">
        <v>14</v>
      </c>
      <c r="F6" s="16">
        <v>8</v>
      </c>
      <c r="G6" s="16">
        <v>15</v>
      </c>
      <c r="H6" s="16">
        <v>-12</v>
      </c>
      <c r="I6" s="16">
        <v>16</v>
      </c>
      <c r="J6" s="16">
        <v>-7</v>
      </c>
    </row>
    <row r="7" spans="1:11" x14ac:dyDescent="0.25">
      <c r="A7" s="16">
        <v>-3</v>
      </c>
      <c r="B7" s="16">
        <v>27</v>
      </c>
      <c r="C7" s="16">
        <v>13</v>
      </c>
      <c r="D7" s="16">
        <v>28</v>
      </c>
      <c r="E7" s="16">
        <v>12</v>
      </c>
      <c r="F7" s="16">
        <v>-8</v>
      </c>
      <c r="G7" s="16">
        <v>20</v>
      </c>
      <c r="H7" s="16">
        <v>12</v>
      </c>
      <c r="I7" s="16">
        <v>17</v>
      </c>
      <c r="J7" s="16">
        <v>7</v>
      </c>
    </row>
    <row r="8" spans="1:11" ht="15" customHeight="1" x14ac:dyDescent="0.25"/>
    <row r="9" spans="1:11" ht="15" customHeight="1" x14ac:dyDescent="0.25">
      <c r="A9" s="62" t="s">
        <v>27</v>
      </c>
      <c r="B9" s="62"/>
      <c r="C9" s="62"/>
      <c r="D9" s="62"/>
    </row>
    <row r="10" spans="1:11" ht="21.75" customHeight="1" x14ac:dyDescent="0.25">
      <c r="A10" s="63" t="s">
        <v>26</v>
      </c>
      <c r="B10" s="63"/>
      <c r="C10" s="63"/>
      <c r="D10" s="63"/>
      <c r="E10" s="63"/>
      <c r="F10" s="63"/>
      <c r="G10" s="63"/>
      <c r="H10" s="10">
        <v>9</v>
      </c>
    </row>
    <row r="11" spans="1:11" ht="21.75" customHeight="1" x14ac:dyDescent="0.25">
      <c r="A11" s="63" t="s">
        <v>28</v>
      </c>
      <c r="B11" s="63"/>
      <c r="C11" s="63"/>
      <c r="D11" s="63"/>
      <c r="E11" s="63"/>
      <c r="F11" s="63"/>
      <c r="G11" s="63"/>
      <c r="H11" s="10">
        <v>0</v>
      </c>
      <c r="I11" s="10"/>
      <c r="J11" s="10"/>
      <c r="K11" s="10"/>
    </row>
    <row r="13" spans="1:11" ht="15" customHeight="1" x14ac:dyDescent="0.25">
      <c r="A13" s="63" t="s">
        <v>30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</row>
    <row r="14" spans="1:11" ht="24.75" customHeight="1" x14ac:dyDescent="0.25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</row>
    <row r="15" spans="1:11" ht="15" customHeight="1" x14ac:dyDescent="0.25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</row>
    <row r="16" spans="1:11" ht="15" customHeight="1" x14ac:dyDescent="0.25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</row>
    <row r="17" spans="1:11" ht="15" customHeight="1" x14ac:dyDescent="0.25">
      <c r="A17" s="62" t="s">
        <v>117</v>
      </c>
      <c r="B17" s="62"/>
      <c r="C17" s="62"/>
      <c r="D17" s="62"/>
      <c r="E17" s="27" t="s">
        <v>47</v>
      </c>
      <c r="F17" s="26">
        <v>0.997</v>
      </c>
      <c r="G17" s="51"/>
      <c r="H17" s="51"/>
      <c r="I17" s="51"/>
      <c r="J17" s="51"/>
      <c r="K17" s="51"/>
    </row>
    <row r="18" spans="1:11" ht="15" customHeight="1" x14ac:dyDescent="0.25">
      <c r="A18" s="62" t="s">
        <v>118</v>
      </c>
      <c r="B18" s="62"/>
      <c r="C18" s="62"/>
      <c r="D18" s="62"/>
      <c r="E18" s="29" t="s">
        <v>48</v>
      </c>
      <c r="F18" s="26">
        <f>1-F17</f>
        <v>3.0000000000000027E-3</v>
      </c>
      <c r="G18" s="51"/>
      <c r="H18" s="51"/>
      <c r="I18" s="51"/>
      <c r="J18" s="51"/>
      <c r="K18" s="51"/>
    </row>
    <row r="20" spans="1:11" x14ac:dyDescent="0.25">
      <c r="A20" s="63" t="s">
        <v>11</v>
      </c>
      <c r="B20" s="63"/>
      <c r="C20" s="63"/>
      <c r="D20" s="63"/>
      <c r="E20" s="11">
        <f>NORMSINV(1-F18/2)</f>
        <v>2.9677379253417704</v>
      </c>
      <c r="F20" s="64" t="s">
        <v>119</v>
      </c>
      <c r="G20" s="64"/>
      <c r="H20" s="64"/>
    </row>
    <row r="21" spans="1:11" x14ac:dyDescent="0.25">
      <c r="A21" s="63"/>
      <c r="B21" s="63"/>
      <c r="C21" s="63"/>
      <c r="D21" s="63"/>
    </row>
    <row r="22" spans="1:11" x14ac:dyDescent="0.25">
      <c r="A22" s="63"/>
      <c r="B22" s="63"/>
      <c r="C22" s="63"/>
      <c r="D22" s="63"/>
      <c r="E22" s="7"/>
    </row>
    <row r="23" spans="1:11" x14ac:dyDescent="0.25">
      <c r="A23" s="63"/>
      <c r="B23" s="63"/>
      <c r="C23" s="63"/>
      <c r="D23" s="63"/>
      <c r="E23" s="7"/>
    </row>
    <row r="24" spans="1:11" x14ac:dyDescent="0.25">
      <c r="E24" s="7"/>
    </row>
    <row r="25" spans="1:11" ht="18.75" x14ac:dyDescent="0.25">
      <c r="A25" s="62" t="s">
        <v>12</v>
      </c>
      <c r="B25" s="62"/>
      <c r="C25" s="62"/>
      <c r="D25" s="62"/>
      <c r="E25" s="8">
        <f>E20*H10</f>
        <v>26.709641328075932</v>
      </c>
    </row>
    <row r="27" spans="1:11" x14ac:dyDescent="0.25">
      <c r="A27" s="62" t="s">
        <v>17</v>
      </c>
      <c r="B27" s="62"/>
      <c r="C27" s="62"/>
      <c r="D27" s="62"/>
    </row>
    <row r="28" spans="1:11" x14ac:dyDescent="0.25">
      <c r="A28" s="62"/>
      <c r="B28" s="62"/>
      <c r="C28" s="62"/>
      <c r="D28" s="62"/>
      <c r="I28" s="5">
        <f>H11-E25</f>
        <v>-26.709641328075932</v>
      </c>
      <c r="J28" s="5">
        <f>H11+E25</f>
        <v>26.709641328075932</v>
      </c>
    </row>
    <row r="30" spans="1:11" ht="15" customHeight="1" x14ac:dyDescent="0.25">
      <c r="A30" s="63" t="s">
        <v>29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</row>
    <row r="31" spans="1:11" ht="21.75" customHeight="1" x14ac:dyDescent="0.25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</row>
    <row r="33" spans="1:7" ht="18.75" x14ac:dyDescent="0.25">
      <c r="A33" s="62" t="s">
        <v>31</v>
      </c>
      <c r="B33" s="62"/>
      <c r="C33" s="62"/>
      <c r="D33" s="62"/>
      <c r="E33" s="62"/>
      <c r="F33" s="62"/>
      <c r="G33" s="62"/>
    </row>
    <row r="35" spans="1:7" ht="18.75" x14ac:dyDescent="0.25">
      <c r="A35" s="62" t="s">
        <v>3</v>
      </c>
      <c r="B35" s="62"/>
      <c r="C35" s="62"/>
      <c r="D35" s="62"/>
      <c r="E35" s="25">
        <f>AVERAGE(A5:J6,A7,C7,E7:J7)</f>
        <v>9.7857142857142865</v>
      </c>
    </row>
    <row r="36" spans="1:7" ht="18.75" x14ac:dyDescent="0.25">
      <c r="A36" s="4"/>
      <c r="B36" s="4"/>
      <c r="C36" s="4"/>
      <c r="E36" s="1" t="s">
        <v>41</v>
      </c>
    </row>
    <row r="37" spans="1:7" ht="18.75" x14ac:dyDescent="0.25">
      <c r="A37" s="62" t="s">
        <v>4</v>
      </c>
      <c r="B37" s="62"/>
      <c r="C37" s="62"/>
      <c r="D37" s="62"/>
      <c r="E37" s="25">
        <f>STDEV(A5:J6,A7,C7,E7:J7)</f>
        <v>9.2189705493302228</v>
      </c>
    </row>
  </sheetData>
  <mergeCells count="15">
    <mergeCell ref="A37:D37"/>
    <mergeCell ref="A9:D9"/>
    <mergeCell ref="A11:G11"/>
    <mergeCell ref="A10:G10"/>
    <mergeCell ref="A35:D35"/>
    <mergeCell ref="A33:G33"/>
    <mergeCell ref="A1:K3"/>
    <mergeCell ref="A20:D23"/>
    <mergeCell ref="A25:D25"/>
    <mergeCell ref="A27:D28"/>
    <mergeCell ref="A30:K31"/>
    <mergeCell ref="A13:K15"/>
    <mergeCell ref="A17:D17"/>
    <mergeCell ref="A18:D18"/>
    <mergeCell ref="F20:H20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2"/>
  <sheetViews>
    <sheetView tabSelected="1" workbookViewId="0">
      <selection activeCell="E96" sqref="E96"/>
    </sheetView>
  </sheetViews>
  <sheetFormatPr defaultRowHeight="15" x14ac:dyDescent="0.25"/>
  <cols>
    <col min="2" max="2" width="12" customWidth="1"/>
    <col min="3" max="3" width="7.42578125" customWidth="1"/>
    <col min="6" max="6" width="14.140625" customWidth="1"/>
  </cols>
  <sheetData>
    <row r="1" spans="1:11" x14ac:dyDescent="0.25">
      <c r="A1" s="64" t="s">
        <v>32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31.5" x14ac:dyDescent="0.25">
      <c r="A2" s="19" t="s">
        <v>33</v>
      </c>
      <c r="B2" s="71" t="s">
        <v>34</v>
      </c>
      <c r="C2" s="71"/>
      <c r="D2" s="71"/>
      <c r="E2" s="19" t="s">
        <v>33</v>
      </c>
      <c r="F2" s="71" t="s">
        <v>34</v>
      </c>
      <c r="G2" s="71"/>
      <c r="H2" s="71"/>
    </row>
    <row r="3" spans="1:11" x14ac:dyDescent="0.25">
      <c r="A3" s="17">
        <v>1</v>
      </c>
      <c r="B3" s="18" t="s">
        <v>36</v>
      </c>
      <c r="C3" s="18" t="s">
        <v>35</v>
      </c>
      <c r="D3" s="18">
        <v>26.9</v>
      </c>
      <c r="E3" s="17">
        <v>7</v>
      </c>
      <c r="F3" s="18" t="s">
        <v>36</v>
      </c>
      <c r="G3" s="18" t="s">
        <v>35</v>
      </c>
      <c r="H3" s="18">
        <v>31.8</v>
      </c>
    </row>
    <row r="4" spans="1:11" x14ac:dyDescent="0.25">
      <c r="A4" s="17">
        <v>2</v>
      </c>
      <c r="B4" s="70">
        <v>28.2</v>
      </c>
      <c r="C4" s="70"/>
      <c r="D4" s="70"/>
      <c r="E4" s="17">
        <v>8</v>
      </c>
      <c r="F4" s="70">
        <v>32.700000000000003</v>
      </c>
      <c r="G4" s="70"/>
      <c r="H4" s="70"/>
    </row>
    <row r="5" spans="1:11" x14ac:dyDescent="0.25">
      <c r="A5" s="17">
        <v>3</v>
      </c>
      <c r="B5" s="70">
        <v>30.7</v>
      </c>
      <c r="C5" s="70"/>
      <c r="D5" s="70"/>
      <c r="E5" s="17">
        <v>9</v>
      </c>
      <c r="F5" s="70">
        <v>28.3</v>
      </c>
      <c r="G5" s="70"/>
      <c r="H5" s="70"/>
    </row>
    <row r="6" spans="1:11" x14ac:dyDescent="0.25">
      <c r="A6" s="17">
        <v>4</v>
      </c>
      <c r="B6" s="70">
        <v>29.3</v>
      </c>
      <c r="C6" s="70"/>
      <c r="D6" s="70"/>
      <c r="E6" s="17">
        <v>10</v>
      </c>
      <c r="F6" s="70">
        <v>29</v>
      </c>
      <c r="G6" s="70"/>
      <c r="H6" s="70"/>
    </row>
    <row r="7" spans="1:11" x14ac:dyDescent="0.25">
      <c r="A7" s="17">
        <v>5</v>
      </c>
      <c r="B7" s="70">
        <v>32</v>
      </c>
      <c r="C7" s="70"/>
      <c r="D7" s="70"/>
      <c r="E7" s="17">
        <v>11</v>
      </c>
      <c r="F7" s="70">
        <v>35.799999999999997</v>
      </c>
      <c r="G7" s="70"/>
      <c r="H7" s="70"/>
    </row>
    <row r="8" spans="1:11" x14ac:dyDescent="0.25">
      <c r="A8" s="17">
        <v>6</v>
      </c>
      <c r="B8" s="70">
        <v>36.6</v>
      </c>
      <c r="C8" s="70"/>
      <c r="D8" s="70"/>
      <c r="E8" s="17">
        <v>12</v>
      </c>
      <c r="F8" s="70">
        <v>28.7</v>
      </c>
      <c r="G8" s="70"/>
      <c r="H8" s="70"/>
    </row>
    <row r="9" spans="1:11" x14ac:dyDescent="0.25">
      <c r="A9" s="72" t="s">
        <v>45</v>
      </c>
      <c r="B9" s="72"/>
      <c r="C9" s="72"/>
      <c r="D9" s="72"/>
      <c r="E9" s="72"/>
      <c r="F9" s="72"/>
      <c r="G9" s="72"/>
      <c r="H9" s="72"/>
    </row>
    <row r="10" spans="1:11" x14ac:dyDescent="0.25">
      <c r="A10" s="73"/>
      <c r="B10" s="73"/>
      <c r="C10" s="73"/>
      <c r="D10" s="73"/>
      <c r="E10" s="73"/>
      <c r="F10" s="73"/>
      <c r="G10" s="73"/>
      <c r="H10" s="73"/>
    </row>
    <row r="11" spans="1:11" ht="15.75" customHeight="1" x14ac:dyDescent="0.25">
      <c r="A11" s="73"/>
      <c r="B11" s="73"/>
      <c r="C11" s="73"/>
      <c r="D11" s="73"/>
      <c r="E11" s="73"/>
      <c r="F11" s="73" t="s">
        <v>54</v>
      </c>
      <c r="G11" s="73"/>
      <c r="H11" s="73"/>
    </row>
    <row r="12" spans="1:11" ht="15.75" customHeight="1" x14ac:dyDescent="0.25">
      <c r="A12" s="73"/>
      <c r="B12" s="73"/>
      <c r="C12" s="73"/>
      <c r="D12" s="73"/>
      <c r="E12" s="73"/>
      <c r="F12" s="73"/>
      <c r="G12" s="73"/>
      <c r="H12" s="73"/>
    </row>
    <row r="13" spans="1:11" ht="15.75" x14ac:dyDescent="0.25">
      <c r="A13" s="26"/>
      <c r="B13" s="26"/>
      <c r="C13" s="26"/>
      <c r="D13" s="26"/>
      <c r="E13" s="26"/>
      <c r="F13" s="26"/>
      <c r="G13" s="26"/>
      <c r="H13" s="26"/>
    </row>
    <row r="14" spans="1:11" ht="15.75" x14ac:dyDescent="0.25">
      <c r="A14" s="73"/>
      <c r="B14" s="73"/>
      <c r="C14" s="73"/>
      <c r="D14" s="73"/>
      <c r="E14" s="73"/>
      <c r="F14" s="73" t="s">
        <v>111</v>
      </c>
      <c r="G14" s="73"/>
      <c r="H14" s="73"/>
      <c r="I14" s="73"/>
      <c r="J14" s="73"/>
      <c r="K14" s="73"/>
    </row>
    <row r="15" spans="1:11" ht="15.75" x14ac:dyDescent="0.25">
      <c r="A15" s="26"/>
      <c r="B15" s="26"/>
      <c r="C15" s="26"/>
      <c r="D15" s="26"/>
      <c r="E15" s="26"/>
      <c r="F15" s="26"/>
      <c r="G15" s="26"/>
      <c r="H15" s="26"/>
    </row>
    <row r="16" spans="1:11" ht="18.75" x14ac:dyDescent="0.25">
      <c r="A16" s="62" t="s">
        <v>46</v>
      </c>
      <c r="B16" s="62"/>
      <c r="C16" s="62"/>
      <c r="D16" s="62"/>
      <c r="E16" s="62"/>
      <c r="H16" s="26"/>
    </row>
    <row r="17" spans="1:8" ht="15.75" x14ac:dyDescent="0.25">
      <c r="A17" s="73" t="s">
        <v>116</v>
      </c>
      <c r="B17" s="73"/>
      <c r="C17" s="73"/>
      <c r="D17" s="73"/>
      <c r="E17" s="73"/>
      <c r="F17" s="27" t="s">
        <v>47</v>
      </c>
      <c r="G17" s="28">
        <v>0.95</v>
      </c>
      <c r="H17" s="26"/>
    </row>
    <row r="18" spans="1:8" ht="15.75" x14ac:dyDescent="0.25">
      <c r="A18" s="73" t="s">
        <v>115</v>
      </c>
      <c r="B18" s="73"/>
      <c r="C18" s="73"/>
      <c r="D18" s="73"/>
      <c r="E18" s="73"/>
      <c r="F18" s="29" t="s">
        <v>48</v>
      </c>
      <c r="G18" s="26">
        <f>1-G17</f>
        <v>5.0000000000000044E-2</v>
      </c>
      <c r="H18" s="26"/>
    </row>
    <row r="19" spans="1:8" ht="15.75" x14ac:dyDescent="0.25">
      <c r="A19" s="26"/>
      <c r="B19" s="26"/>
      <c r="C19" s="26"/>
      <c r="D19" s="26"/>
      <c r="E19" s="26"/>
      <c r="F19" s="29" t="s">
        <v>49</v>
      </c>
      <c r="G19" s="26">
        <f>G18/2</f>
        <v>2.5000000000000022E-2</v>
      </c>
      <c r="H19" s="26"/>
    </row>
    <row r="20" spans="1:8" ht="18.75" x14ac:dyDescent="0.25">
      <c r="A20" s="62" t="s">
        <v>50</v>
      </c>
      <c r="B20" s="62"/>
      <c r="C20" s="62"/>
      <c r="D20" s="62"/>
      <c r="E20" s="62"/>
      <c r="F20" s="29"/>
      <c r="G20" s="26"/>
      <c r="H20" s="26"/>
    </row>
    <row r="21" spans="1:8" ht="15.75" x14ac:dyDescent="0.25">
      <c r="A21" s="26"/>
      <c r="B21" s="26"/>
      <c r="C21" s="26"/>
      <c r="D21" s="26"/>
      <c r="E21" s="26"/>
      <c r="F21" s="29"/>
      <c r="G21" s="26"/>
      <c r="H21" s="26"/>
    </row>
    <row r="22" spans="1:8" ht="18.75" x14ac:dyDescent="0.25">
      <c r="A22" s="62" t="s">
        <v>37</v>
      </c>
      <c r="B22" s="62"/>
      <c r="C22" s="62"/>
      <c r="D22" s="62"/>
      <c r="E22" s="62"/>
    </row>
    <row r="23" spans="1:8" ht="18.75" x14ac:dyDescent="0.25">
      <c r="A23" s="3"/>
      <c r="B23" s="3"/>
      <c r="C23" s="3"/>
      <c r="D23" s="3"/>
      <c r="E23" s="3"/>
    </row>
    <row r="24" spans="1:8" ht="18.75" x14ac:dyDescent="0.25">
      <c r="A24" s="62" t="s">
        <v>3</v>
      </c>
      <c r="B24" s="62"/>
      <c r="C24" s="62"/>
      <c r="D24" s="62"/>
      <c r="E24" s="30">
        <f>AVERAGE(B34:B45)</f>
        <v>30.833333333333332</v>
      </c>
    </row>
    <row r="25" spans="1:8" ht="18.75" x14ac:dyDescent="0.25">
      <c r="A25" s="4"/>
      <c r="B25" s="4"/>
      <c r="C25" s="4"/>
      <c r="E25" s="24" t="s">
        <v>41</v>
      </c>
    </row>
    <row r="26" spans="1:8" ht="18.75" x14ac:dyDescent="0.25">
      <c r="A26" s="62" t="s">
        <v>4</v>
      </c>
      <c r="B26" s="62"/>
      <c r="C26" s="62"/>
      <c r="D26" s="62"/>
      <c r="E26" s="30">
        <f>STDEV(B34:B45)</f>
        <v>3.0571327426300292</v>
      </c>
    </row>
    <row r="27" spans="1:8" ht="18.75" x14ac:dyDescent="0.25">
      <c r="A27" s="3"/>
      <c r="B27" s="3"/>
      <c r="C27" s="3"/>
      <c r="D27" s="3"/>
      <c r="E27" s="1" t="s">
        <v>64</v>
      </c>
    </row>
    <row r="28" spans="1:8" ht="18.75" x14ac:dyDescent="0.25">
      <c r="A28" s="62" t="s">
        <v>63</v>
      </c>
      <c r="B28" s="62"/>
      <c r="C28" s="62"/>
      <c r="D28" s="62"/>
      <c r="E28" s="31">
        <f>COUNT(A3:A8,E3:E8)</f>
        <v>12</v>
      </c>
    </row>
    <row r="29" spans="1:8" x14ac:dyDescent="0.25">
      <c r="E29" s="1" t="s">
        <v>42</v>
      </c>
    </row>
    <row r="30" spans="1:8" ht="18.75" x14ac:dyDescent="0.25">
      <c r="A30" s="62" t="s">
        <v>38</v>
      </c>
      <c r="B30" s="62"/>
      <c r="C30" s="62"/>
      <c r="D30" s="62"/>
      <c r="E30" s="31">
        <f>COUNT(A34:A45)-1</f>
        <v>11</v>
      </c>
    </row>
    <row r="32" spans="1:8" ht="18.75" x14ac:dyDescent="0.25">
      <c r="A32" s="62" t="s">
        <v>39</v>
      </c>
      <c r="B32" s="62"/>
      <c r="C32" s="62"/>
      <c r="D32" s="62"/>
      <c r="E32" s="62"/>
    </row>
    <row r="33" spans="1:6" ht="31.5" x14ac:dyDescent="0.25">
      <c r="A33" s="19" t="s">
        <v>22</v>
      </c>
      <c r="B33" s="15"/>
      <c r="C33" s="15"/>
    </row>
    <row r="34" spans="1:6" x14ac:dyDescent="0.25">
      <c r="A34" s="17">
        <v>1</v>
      </c>
      <c r="B34" s="2">
        <f>D3</f>
        <v>26.9</v>
      </c>
      <c r="C34" s="21">
        <f>B34-$E$24</f>
        <v>-3.9333333333333336</v>
      </c>
    </row>
    <row r="35" spans="1:6" x14ac:dyDescent="0.25">
      <c r="A35" s="17">
        <v>2</v>
      </c>
      <c r="B35" s="2">
        <f>B4</f>
        <v>28.2</v>
      </c>
      <c r="C35" s="21">
        <f t="shared" ref="C35:C45" si="0">B35-$E$24</f>
        <v>-2.6333333333333329</v>
      </c>
    </row>
    <row r="36" spans="1:6" x14ac:dyDescent="0.25">
      <c r="A36" s="17">
        <v>3</v>
      </c>
      <c r="B36" s="2">
        <f t="shared" ref="B36:B39" si="1">B5</f>
        <v>30.7</v>
      </c>
      <c r="C36" s="21">
        <f t="shared" si="0"/>
        <v>-0.13333333333333286</v>
      </c>
    </row>
    <row r="37" spans="1:6" x14ac:dyDescent="0.25">
      <c r="A37" s="17">
        <v>4</v>
      </c>
      <c r="B37" s="2">
        <f t="shared" si="1"/>
        <v>29.3</v>
      </c>
      <c r="C37" s="21">
        <f t="shared" si="0"/>
        <v>-1.5333333333333314</v>
      </c>
    </row>
    <row r="38" spans="1:6" x14ac:dyDescent="0.25">
      <c r="A38" s="17">
        <v>5</v>
      </c>
      <c r="B38" s="2">
        <f t="shared" si="1"/>
        <v>32</v>
      </c>
      <c r="C38" s="21">
        <f t="shared" si="0"/>
        <v>1.1666666666666679</v>
      </c>
    </row>
    <row r="39" spans="1:6" x14ac:dyDescent="0.25">
      <c r="A39" s="17">
        <v>6</v>
      </c>
      <c r="B39" s="2">
        <f t="shared" si="1"/>
        <v>36.6</v>
      </c>
      <c r="C39" s="21">
        <f t="shared" si="0"/>
        <v>5.7666666666666693</v>
      </c>
    </row>
    <row r="40" spans="1:6" x14ac:dyDescent="0.25">
      <c r="A40" s="17">
        <v>7</v>
      </c>
      <c r="B40" s="2">
        <f>H3</f>
        <v>31.8</v>
      </c>
      <c r="C40" s="21">
        <f t="shared" si="0"/>
        <v>0.96666666666666856</v>
      </c>
    </row>
    <row r="41" spans="1:6" x14ac:dyDescent="0.25">
      <c r="A41" s="17">
        <v>8</v>
      </c>
      <c r="B41" s="2">
        <f>F4</f>
        <v>32.700000000000003</v>
      </c>
      <c r="C41" s="21">
        <f t="shared" si="0"/>
        <v>1.8666666666666707</v>
      </c>
    </row>
    <row r="42" spans="1:6" x14ac:dyDescent="0.25">
      <c r="A42" s="17">
        <v>9</v>
      </c>
      <c r="B42" s="2">
        <f t="shared" ref="B42:B45" si="2">F5</f>
        <v>28.3</v>
      </c>
      <c r="C42" s="21">
        <f t="shared" si="0"/>
        <v>-2.5333333333333314</v>
      </c>
    </row>
    <row r="43" spans="1:6" x14ac:dyDescent="0.25">
      <c r="A43" s="17">
        <v>10</v>
      </c>
      <c r="B43" s="2">
        <f t="shared" si="2"/>
        <v>29</v>
      </c>
      <c r="C43" s="21">
        <f t="shared" si="0"/>
        <v>-1.8333333333333321</v>
      </c>
    </row>
    <row r="44" spans="1:6" x14ac:dyDescent="0.25">
      <c r="A44" s="17">
        <v>11</v>
      </c>
      <c r="B44" s="2">
        <f t="shared" si="2"/>
        <v>35.799999999999997</v>
      </c>
      <c r="C44" s="21">
        <f t="shared" si="0"/>
        <v>4.966666666666665</v>
      </c>
    </row>
    <row r="45" spans="1:6" x14ac:dyDescent="0.25">
      <c r="A45" s="17">
        <v>12</v>
      </c>
      <c r="B45" s="2">
        <f t="shared" si="2"/>
        <v>28.7</v>
      </c>
      <c r="C45" s="21">
        <f t="shared" si="0"/>
        <v>-2.1333333333333329</v>
      </c>
    </row>
    <row r="47" spans="1:6" ht="18.75" x14ac:dyDescent="0.25">
      <c r="A47" s="62" t="s">
        <v>40</v>
      </c>
      <c r="B47" s="62"/>
      <c r="C47" s="62"/>
      <c r="D47" s="62"/>
      <c r="E47" s="22">
        <f>B39</f>
        <v>36.6</v>
      </c>
      <c r="F47" s="23" cm="1">
        <f t="array" ref="F47">MAX(ABS(C34:C45))</f>
        <v>5.7666666666666693</v>
      </c>
    </row>
    <row r="49" spans="1:12" ht="18.75" x14ac:dyDescent="0.25">
      <c r="A49" s="62" t="s">
        <v>3</v>
      </c>
      <c r="B49" s="62"/>
      <c r="C49" s="62"/>
      <c r="D49" s="62"/>
      <c r="E49" s="30">
        <f>AVERAGE(B34:B38,B40:B45)</f>
        <v>30.309090909090912</v>
      </c>
    </row>
    <row r="50" spans="1:12" ht="18.75" x14ac:dyDescent="0.35">
      <c r="A50" s="4"/>
      <c r="B50" s="4"/>
      <c r="C50" s="4"/>
      <c r="E50" s="1" t="s">
        <v>43</v>
      </c>
    </row>
    <row r="51" spans="1:12" ht="18.75" x14ac:dyDescent="0.25">
      <c r="A51" s="62" t="s">
        <v>4</v>
      </c>
      <c r="B51" s="62"/>
      <c r="C51" s="62"/>
      <c r="D51" s="62"/>
      <c r="E51" s="30">
        <f>STDEV(B34:B38,B40:B45)</f>
        <v>2.5793233785062877</v>
      </c>
    </row>
    <row r="52" spans="1:12" ht="18.75" x14ac:dyDescent="0.35">
      <c r="A52" s="3"/>
      <c r="B52" s="3"/>
      <c r="C52" s="3"/>
      <c r="D52" s="3"/>
      <c r="E52" s="1" t="s">
        <v>66</v>
      </c>
    </row>
    <row r="53" spans="1:12" ht="18.75" x14ac:dyDescent="0.25">
      <c r="A53" s="62" t="s">
        <v>63</v>
      </c>
      <c r="B53" s="62"/>
      <c r="C53" s="62"/>
      <c r="D53" s="62"/>
      <c r="E53" s="31">
        <f>COUNT(B34:B38,B40:B45)</f>
        <v>11</v>
      </c>
    </row>
    <row r="54" spans="1:12" ht="18.75" x14ac:dyDescent="0.35">
      <c r="E54" s="24" t="s">
        <v>44</v>
      </c>
    </row>
    <row r="55" spans="1:12" ht="18.75" x14ac:dyDescent="0.25">
      <c r="A55" s="62" t="s">
        <v>38</v>
      </c>
      <c r="B55" s="62"/>
      <c r="C55" s="62"/>
      <c r="D55" s="62"/>
      <c r="E55" s="31">
        <f>COUNT(A34:A45)-2</f>
        <v>10</v>
      </c>
    </row>
    <row r="56" spans="1:12" x14ac:dyDescent="0.25">
      <c r="E56" s="1"/>
    </row>
    <row r="57" spans="1:12" ht="18.75" x14ac:dyDescent="0.25">
      <c r="A57" s="62"/>
      <c r="B57" s="62"/>
      <c r="C57" s="62"/>
      <c r="D57" s="62"/>
      <c r="E57" s="30">
        <f>ABS(E47-E49)</f>
        <v>6.2909090909090892</v>
      </c>
    </row>
    <row r="58" spans="1:12" ht="18.75" x14ac:dyDescent="0.25">
      <c r="A58" s="3"/>
      <c r="B58" s="3"/>
      <c r="C58" s="3"/>
      <c r="D58" s="3"/>
      <c r="E58" s="30"/>
    </row>
    <row r="59" spans="1:12" ht="18.75" x14ac:dyDescent="0.25">
      <c r="A59" s="62" t="s">
        <v>59</v>
      </c>
      <c r="B59" s="62"/>
      <c r="C59" s="62"/>
      <c r="D59" s="62"/>
      <c r="E59" s="30">
        <f>TINV(2*G18,E55)</f>
        <v>1.8124611228116754</v>
      </c>
      <c r="F59" s="64" t="s">
        <v>120</v>
      </c>
      <c r="G59" s="64"/>
      <c r="H59" s="64"/>
    </row>
    <row r="60" spans="1:12" x14ac:dyDescent="0.25">
      <c r="E60" s="1"/>
    </row>
    <row r="61" spans="1:12" x14ac:dyDescent="0.25">
      <c r="A61" s="64"/>
      <c r="B61" s="64"/>
      <c r="C61" s="64"/>
      <c r="D61" s="64"/>
      <c r="E61" s="74">
        <f>E59*E51*SQRT(E28/(E28-1))</f>
        <v>4.882798187798608</v>
      </c>
    </row>
    <row r="62" spans="1:12" x14ac:dyDescent="0.25">
      <c r="A62" s="64"/>
      <c r="B62" s="64"/>
      <c r="C62" s="64"/>
      <c r="D62" s="64"/>
      <c r="E62" s="74"/>
    </row>
    <row r="64" spans="1:12" ht="18" x14ac:dyDescent="0.35">
      <c r="C64" s="64" t="s">
        <v>58</v>
      </c>
      <c r="D64" s="64"/>
      <c r="E64" s="64"/>
      <c r="F64" s="64"/>
      <c r="G64" s="64"/>
      <c r="H64" s="64"/>
      <c r="I64" s="64"/>
      <c r="J64" s="64"/>
      <c r="K64" s="64"/>
      <c r="L64" s="64"/>
    </row>
    <row r="66" spans="1:6" ht="18.75" x14ac:dyDescent="0.25">
      <c r="A66" s="62" t="s">
        <v>51</v>
      </c>
      <c r="B66" s="62"/>
      <c r="C66" s="62"/>
      <c r="D66" s="62"/>
      <c r="E66" s="62"/>
    </row>
    <row r="67" spans="1:6" ht="18.75" x14ac:dyDescent="0.25">
      <c r="A67" s="3"/>
      <c r="B67" s="3"/>
      <c r="C67" s="3"/>
      <c r="D67" s="3"/>
      <c r="E67" s="3"/>
    </row>
    <row r="68" spans="1:6" ht="18.75" x14ac:dyDescent="0.25">
      <c r="A68" s="62" t="s">
        <v>39</v>
      </c>
      <c r="B68" s="62"/>
      <c r="C68" s="62"/>
      <c r="D68" s="62"/>
      <c r="E68" s="62"/>
    </row>
    <row r="69" spans="1:6" ht="18.75" x14ac:dyDescent="0.25">
      <c r="A69" s="3"/>
      <c r="B69" s="3"/>
      <c r="C69" s="3"/>
      <c r="D69" s="3"/>
      <c r="E69" s="3"/>
    </row>
    <row r="70" spans="1:6" ht="31.5" x14ac:dyDescent="0.25">
      <c r="A70" s="19" t="s">
        <v>22</v>
      </c>
      <c r="B70" s="15"/>
      <c r="C70" s="15"/>
      <c r="F70">
        <v>0</v>
      </c>
    </row>
    <row r="71" spans="1:6" x14ac:dyDescent="0.25">
      <c r="A71" s="17">
        <v>1</v>
      </c>
      <c r="B71" s="2">
        <f>D3</f>
        <v>26.9</v>
      </c>
      <c r="C71" s="21">
        <f>B71-$E$49</f>
        <v>-3.4090909090909136</v>
      </c>
    </row>
    <row r="72" spans="1:6" x14ac:dyDescent="0.25">
      <c r="A72" s="17">
        <v>2</v>
      </c>
      <c r="B72" s="2">
        <f>B4</f>
        <v>28.2</v>
      </c>
      <c r="C72" s="21">
        <f t="shared" ref="C72:C81" si="3">B72-$E$49</f>
        <v>-2.1090909090909129</v>
      </c>
    </row>
    <row r="73" spans="1:6" x14ac:dyDescent="0.25">
      <c r="A73" s="17">
        <v>3</v>
      </c>
      <c r="B73" s="2">
        <f>B5</f>
        <v>30.7</v>
      </c>
      <c r="C73" s="21">
        <f t="shared" si="3"/>
        <v>0.3909090909090871</v>
      </c>
    </row>
    <row r="74" spans="1:6" x14ac:dyDescent="0.25">
      <c r="A74" s="17">
        <v>4</v>
      </c>
      <c r="B74" s="2">
        <f>B6</f>
        <v>29.3</v>
      </c>
      <c r="C74" s="21">
        <f t="shared" si="3"/>
        <v>-1.0090909090909115</v>
      </c>
    </row>
    <row r="75" spans="1:6" x14ac:dyDescent="0.25">
      <c r="A75" s="17">
        <v>5</v>
      </c>
      <c r="B75" s="2">
        <f>B7</f>
        <v>32</v>
      </c>
      <c r="C75" s="21">
        <f t="shared" si="3"/>
        <v>1.6909090909090878</v>
      </c>
    </row>
    <row r="76" spans="1:6" x14ac:dyDescent="0.25">
      <c r="A76" s="17">
        <v>7</v>
      </c>
      <c r="B76" s="2">
        <f>H3</f>
        <v>31.8</v>
      </c>
      <c r="C76" s="21">
        <f t="shared" si="3"/>
        <v>1.4909090909090885</v>
      </c>
    </row>
    <row r="77" spans="1:6" x14ac:dyDescent="0.25">
      <c r="A77" s="17">
        <v>8</v>
      </c>
      <c r="B77" s="2">
        <f t="shared" ref="B77:B80" si="4">F4</f>
        <v>32.700000000000003</v>
      </c>
      <c r="C77" s="21">
        <f t="shared" si="3"/>
        <v>2.3909090909090907</v>
      </c>
    </row>
    <row r="78" spans="1:6" x14ac:dyDescent="0.25">
      <c r="A78" s="17">
        <v>9</v>
      </c>
      <c r="B78" s="2">
        <f t="shared" si="4"/>
        <v>28.3</v>
      </c>
      <c r="C78" s="21">
        <f t="shared" si="3"/>
        <v>-2.0090909090909115</v>
      </c>
    </row>
    <row r="79" spans="1:6" x14ac:dyDescent="0.25">
      <c r="A79" s="17">
        <v>10</v>
      </c>
      <c r="B79" s="2">
        <f t="shared" si="4"/>
        <v>29</v>
      </c>
      <c r="C79" s="21">
        <f t="shared" si="3"/>
        <v>-1.3090909090909122</v>
      </c>
    </row>
    <row r="80" spans="1:6" x14ac:dyDescent="0.25">
      <c r="A80" s="17">
        <v>11</v>
      </c>
      <c r="B80" s="2">
        <f t="shared" si="4"/>
        <v>35.799999999999997</v>
      </c>
      <c r="C80" s="21">
        <f t="shared" si="3"/>
        <v>5.490909090909085</v>
      </c>
    </row>
    <row r="81" spans="1:8" x14ac:dyDescent="0.25">
      <c r="A81" s="17">
        <v>12</v>
      </c>
      <c r="B81" s="2">
        <f>F8</f>
        <v>28.7</v>
      </c>
      <c r="C81" s="21">
        <f t="shared" si="3"/>
        <v>-1.6090909090909129</v>
      </c>
    </row>
    <row r="83" spans="1:8" ht="18.75" x14ac:dyDescent="0.25">
      <c r="A83" s="62" t="s">
        <v>40</v>
      </c>
      <c r="B83" s="62"/>
      <c r="C83" s="62"/>
      <c r="D83" s="62"/>
      <c r="E83" s="22">
        <f>B80</f>
        <v>35.799999999999997</v>
      </c>
      <c r="F83" s="23" cm="1">
        <f t="array" ref="F83">MAX(ABS(C71:C81))</f>
        <v>5.490909090909085</v>
      </c>
    </row>
    <row r="85" spans="1:8" ht="18.75" x14ac:dyDescent="0.25">
      <c r="A85" s="62" t="s">
        <v>3</v>
      </c>
      <c r="B85" s="62"/>
      <c r="C85" s="62"/>
      <c r="D85" s="62"/>
      <c r="E85" s="30">
        <f>AVERAGE(B71:B79,B81)</f>
        <v>29.76</v>
      </c>
    </row>
    <row r="86" spans="1:8" ht="18.75" x14ac:dyDescent="0.35">
      <c r="A86" s="4"/>
      <c r="B86" s="4"/>
      <c r="C86" s="4"/>
      <c r="E86" s="1" t="s">
        <v>52</v>
      </c>
    </row>
    <row r="87" spans="1:8" ht="18.75" x14ac:dyDescent="0.25">
      <c r="A87" s="62" t="s">
        <v>4</v>
      </c>
      <c r="B87" s="62"/>
      <c r="C87" s="62"/>
      <c r="D87" s="62"/>
      <c r="E87" s="30">
        <f>STDEV(B71:B79,B81)</f>
        <v>1.9253859641929236</v>
      </c>
    </row>
    <row r="88" spans="1:8" ht="18" x14ac:dyDescent="0.35">
      <c r="E88" s="1" t="s">
        <v>65</v>
      </c>
    </row>
    <row r="89" spans="1:8" ht="18.75" x14ac:dyDescent="0.25">
      <c r="A89" s="62" t="s">
        <v>63</v>
      </c>
      <c r="B89" s="62"/>
      <c r="C89" s="62"/>
      <c r="D89" s="62"/>
      <c r="E89" s="32">
        <f>COUNT(A71:A79,A81)</f>
        <v>10</v>
      </c>
    </row>
    <row r="90" spans="1:8" ht="15" customHeight="1" x14ac:dyDescent="0.35">
      <c r="E90" s="24" t="s">
        <v>53</v>
      </c>
    </row>
    <row r="91" spans="1:8" ht="18.75" x14ac:dyDescent="0.25">
      <c r="A91" s="62" t="s">
        <v>38</v>
      </c>
      <c r="B91" s="62"/>
      <c r="C91" s="62"/>
      <c r="D91" s="62"/>
      <c r="E91" s="31">
        <f>COUNT(A34:A45)-3</f>
        <v>9</v>
      </c>
    </row>
    <row r="92" spans="1:8" x14ac:dyDescent="0.25">
      <c r="E92" s="1"/>
    </row>
    <row r="93" spans="1:8" ht="18.75" x14ac:dyDescent="0.25">
      <c r="A93" s="62"/>
      <c r="B93" s="62"/>
      <c r="C93" s="62"/>
      <c r="D93" s="62"/>
      <c r="E93" s="30">
        <f>ABS(E83-E85)</f>
        <v>6.0399999999999956</v>
      </c>
    </row>
    <row r="94" spans="1:8" ht="18.75" x14ac:dyDescent="0.25">
      <c r="A94" s="3"/>
      <c r="B94" s="3"/>
      <c r="C94" s="3"/>
      <c r="D94" s="3"/>
      <c r="E94" s="30"/>
    </row>
    <row r="95" spans="1:8" ht="18.75" x14ac:dyDescent="0.25">
      <c r="A95" s="62" t="s">
        <v>59</v>
      </c>
      <c r="B95" s="62"/>
      <c r="C95" s="62"/>
      <c r="D95" s="62"/>
      <c r="E95" s="30">
        <f>TINV(2*G18,E91)</f>
        <v>1.8331129326562368</v>
      </c>
      <c r="F95" s="64" t="s">
        <v>120</v>
      </c>
      <c r="G95" s="64"/>
      <c r="H95" s="64"/>
    </row>
    <row r="96" spans="1:8" x14ac:dyDescent="0.25">
      <c r="E96" s="1"/>
    </row>
    <row r="97" spans="1:12" x14ac:dyDescent="0.25">
      <c r="A97" s="64"/>
      <c r="B97" s="64"/>
      <c r="C97" s="64"/>
      <c r="D97" s="64"/>
      <c r="E97" s="74">
        <f>E95*E87*SQRT(E53/(E53-1))</f>
        <v>3.7017182961624657</v>
      </c>
    </row>
    <row r="98" spans="1:12" x14ac:dyDescent="0.25">
      <c r="A98" s="64"/>
      <c r="B98" s="64"/>
      <c r="C98" s="64"/>
      <c r="D98" s="64"/>
      <c r="E98" s="74"/>
    </row>
    <row r="100" spans="1:12" ht="18" x14ac:dyDescent="0.35">
      <c r="C100" s="64" t="s">
        <v>55</v>
      </c>
      <c r="D100" s="64"/>
      <c r="E100" s="64"/>
      <c r="F100" s="64"/>
      <c r="G100" s="64"/>
      <c r="H100" s="64"/>
      <c r="I100" s="64"/>
      <c r="J100" s="64"/>
      <c r="K100" s="64"/>
      <c r="L100" s="64"/>
    </row>
    <row r="102" spans="1:12" ht="18.75" x14ac:dyDescent="0.25">
      <c r="A102" s="62" t="s">
        <v>60</v>
      </c>
      <c r="B102" s="62"/>
      <c r="C102" s="62"/>
      <c r="D102" s="62"/>
      <c r="E102" s="62"/>
    </row>
    <row r="103" spans="1:12" ht="18.75" x14ac:dyDescent="0.25">
      <c r="A103" s="3"/>
      <c r="B103" s="3"/>
      <c r="C103" s="3"/>
      <c r="D103" s="3"/>
      <c r="E103" s="3"/>
    </row>
    <row r="104" spans="1:12" ht="18.75" x14ac:dyDescent="0.25">
      <c r="A104" s="62" t="s">
        <v>39</v>
      </c>
      <c r="B104" s="62"/>
      <c r="C104" s="62"/>
      <c r="D104" s="62"/>
      <c r="E104" s="62"/>
    </row>
    <row r="105" spans="1:12" ht="18.75" x14ac:dyDescent="0.25">
      <c r="A105" s="3"/>
      <c r="B105" s="3"/>
      <c r="C105" s="3"/>
      <c r="D105" s="3"/>
      <c r="E105" s="3"/>
    </row>
    <row r="106" spans="1:12" ht="31.5" x14ac:dyDescent="0.25">
      <c r="A106" s="19" t="s">
        <v>22</v>
      </c>
      <c r="B106" s="15"/>
      <c r="C106" s="15"/>
    </row>
    <row r="107" spans="1:12" x14ac:dyDescent="0.25">
      <c r="A107" s="17">
        <v>1</v>
      </c>
      <c r="B107" s="2">
        <f>D3</f>
        <v>26.9</v>
      </c>
      <c r="C107" s="21">
        <f t="shared" ref="C107:C116" si="5">B107-$E$49</f>
        <v>-3.4090909090909136</v>
      </c>
    </row>
    <row r="108" spans="1:12" x14ac:dyDescent="0.25">
      <c r="A108" s="17">
        <v>2</v>
      </c>
      <c r="B108" s="2">
        <f>B4</f>
        <v>28.2</v>
      </c>
      <c r="C108" s="21">
        <f t="shared" si="5"/>
        <v>-2.1090909090909129</v>
      </c>
    </row>
    <row r="109" spans="1:12" x14ac:dyDescent="0.25">
      <c r="A109" s="17">
        <v>3</v>
      </c>
      <c r="B109" s="2">
        <f t="shared" ref="B109:B111" si="6">B5</f>
        <v>30.7</v>
      </c>
      <c r="C109" s="21">
        <f t="shared" si="5"/>
        <v>0.3909090909090871</v>
      </c>
    </row>
    <row r="110" spans="1:12" x14ac:dyDescent="0.25">
      <c r="A110" s="17">
        <v>4</v>
      </c>
      <c r="B110" s="2">
        <f t="shared" si="6"/>
        <v>29.3</v>
      </c>
      <c r="C110" s="21">
        <f t="shared" si="5"/>
        <v>-1.0090909090909115</v>
      </c>
    </row>
    <row r="111" spans="1:12" x14ac:dyDescent="0.25">
      <c r="A111" s="17">
        <v>5</v>
      </c>
      <c r="B111" s="2">
        <f t="shared" si="6"/>
        <v>32</v>
      </c>
      <c r="C111" s="21">
        <f t="shared" si="5"/>
        <v>1.6909090909090878</v>
      </c>
    </row>
    <row r="112" spans="1:12" x14ac:dyDescent="0.25">
      <c r="A112" s="17">
        <v>7</v>
      </c>
      <c r="B112" s="2">
        <f>H3</f>
        <v>31.8</v>
      </c>
      <c r="C112" s="21">
        <f t="shared" si="5"/>
        <v>1.4909090909090885</v>
      </c>
    </row>
    <row r="113" spans="1:6" x14ac:dyDescent="0.25">
      <c r="A113" s="17">
        <v>8</v>
      </c>
      <c r="B113" s="2">
        <f>F4</f>
        <v>32.700000000000003</v>
      </c>
      <c r="C113" s="21">
        <f t="shared" si="5"/>
        <v>2.3909090909090907</v>
      </c>
    </row>
    <row r="114" spans="1:6" x14ac:dyDescent="0.25">
      <c r="A114" s="17">
        <v>9</v>
      </c>
      <c r="B114" s="2">
        <f t="shared" ref="B114:B115" si="7">F5</f>
        <v>28.3</v>
      </c>
      <c r="C114" s="21">
        <f t="shared" si="5"/>
        <v>-2.0090909090909115</v>
      </c>
    </row>
    <row r="115" spans="1:6" x14ac:dyDescent="0.25">
      <c r="A115" s="17">
        <v>10</v>
      </c>
      <c r="B115" s="2">
        <f t="shared" si="7"/>
        <v>29</v>
      </c>
      <c r="C115" s="21">
        <f t="shared" si="5"/>
        <v>-1.3090909090909122</v>
      </c>
    </row>
    <row r="116" spans="1:6" x14ac:dyDescent="0.25">
      <c r="A116" s="17">
        <v>12</v>
      </c>
      <c r="B116" s="2">
        <f>F8</f>
        <v>28.7</v>
      </c>
      <c r="C116" s="21">
        <f t="shared" si="5"/>
        <v>-1.6090909090909129</v>
      </c>
    </row>
    <row r="118" spans="1:6" ht="18.75" x14ac:dyDescent="0.25">
      <c r="A118" s="62" t="s">
        <v>40</v>
      </c>
      <c r="B118" s="62"/>
      <c r="C118" s="62"/>
      <c r="D118" s="62"/>
      <c r="E118" s="22">
        <f>B107</f>
        <v>26.9</v>
      </c>
      <c r="F118" s="23" cm="1">
        <f t="array" ref="F118">MAX(ABS(C107:C116))</f>
        <v>3.4090909090909136</v>
      </c>
    </row>
    <row r="120" spans="1:6" ht="18.75" x14ac:dyDescent="0.25">
      <c r="A120" s="62" t="s">
        <v>3</v>
      </c>
      <c r="B120" s="62"/>
      <c r="C120" s="62"/>
      <c r="D120" s="62"/>
      <c r="E120" s="30">
        <f>AVERAGE(B108:B116)</f>
        <v>30.077777777777776</v>
      </c>
    </row>
    <row r="121" spans="1:6" ht="18.75" x14ac:dyDescent="0.35">
      <c r="A121" s="4"/>
      <c r="B121" s="4"/>
      <c r="C121" s="4"/>
      <c r="E121" s="1" t="s">
        <v>62</v>
      </c>
    </row>
    <row r="122" spans="1:6" ht="18.75" x14ac:dyDescent="0.25">
      <c r="A122" s="62" t="s">
        <v>4</v>
      </c>
      <c r="B122" s="62"/>
      <c r="C122" s="62"/>
      <c r="D122" s="62"/>
      <c r="E122" s="30">
        <f>STDEV(B108:B116)</f>
        <v>1.7419656840605233</v>
      </c>
    </row>
    <row r="123" spans="1:6" ht="18" x14ac:dyDescent="0.35">
      <c r="E123" s="1" t="s">
        <v>67</v>
      </c>
    </row>
    <row r="124" spans="1:6" ht="18.75" x14ac:dyDescent="0.25">
      <c r="A124" s="62" t="s">
        <v>63</v>
      </c>
      <c r="B124" s="62"/>
      <c r="C124" s="62"/>
      <c r="D124" s="62"/>
      <c r="E124" s="32">
        <f>COUNT(A108:A116)</f>
        <v>9</v>
      </c>
    </row>
    <row r="125" spans="1:6" ht="18.75" x14ac:dyDescent="0.35">
      <c r="E125" s="24" t="s">
        <v>61</v>
      </c>
    </row>
    <row r="126" spans="1:6" ht="18.75" x14ac:dyDescent="0.25">
      <c r="A126" s="62" t="s">
        <v>38</v>
      </c>
      <c r="B126" s="62"/>
      <c r="C126" s="62"/>
      <c r="D126" s="62"/>
      <c r="E126" s="31">
        <f>COUNT(A34:A45)-4</f>
        <v>8</v>
      </c>
    </row>
    <row r="127" spans="1:6" x14ac:dyDescent="0.25">
      <c r="E127" s="1"/>
    </row>
    <row r="128" spans="1:6" ht="18.75" x14ac:dyDescent="0.25">
      <c r="A128" s="62"/>
      <c r="B128" s="62"/>
      <c r="C128" s="62"/>
      <c r="D128" s="62"/>
      <c r="E128" s="30">
        <f>ABS(E118-E120)</f>
        <v>3.1777777777777771</v>
      </c>
    </row>
    <row r="129" spans="1:8" ht="18.75" x14ac:dyDescent="0.25">
      <c r="A129" s="3"/>
      <c r="B129" s="3"/>
      <c r="C129" s="3"/>
      <c r="D129" s="3"/>
      <c r="E129" s="30"/>
    </row>
    <row r="130" spans="1:8" ht="18.75" x14ac:dyDescent="0.25">
      <c r="A130" s="62" t="s">
        <v>59</v>
      </c>
      <c r="B130" s="62"/>
      <c r="C130" s="62"/>
      <c r="D130" s="62"/>
      <c r="E130" s="30">
        <f>TINV(G18,E126)</f>
        <v>2.3060041352041662</v>
      </c>
      <c r="F130" s="64" t="s">
        <v>120</v>
      </c>
      <c r="G130" s="64"/>
      <c r="H130" s="64"/>
    </row>
    <row r="131" spans="1:8" x14ac:dyDescent="0.25">
      <c r="E131" s="1"/>
    </row>
    <row r="132" spans="1:8" x14ac:dyDescent="0.25">
      <c r="A132" s="64"/>
      <c r="B132" s="64"/>
      <c r="C132" s="64"/>
      <c r="D132" s="64"/>
      <c r="E132" s="74">
        <f>E130*E122*SQRT(E89/(E89-1))</f>
        <v>4.2342687797729441</v>
      </c>
    </row>
    <row r="133" spans="1:8" x14ac:dyDescent="0.25">
      <c r="A133" s="64"/>
      <c r="B133" s="64"/>
      <c r="C133" s="64"/>
      <c r="D133" s="64"/>
      <c r="E133" s="74"/>
    </row>
    <row r="135" spans="1:8" ht="18" x14ac:dyDescent="0.35">
      <c r="C135" t="s">
        <v>56</v>
      </c>
    </row>
    <row r="137" spans="1:8" ht="18.75" x14ac:dyDescent="0.25">
      <c r="A137" s="62" t="s">
        <v>57</v>
      </c>
      <c r="B137" s="62"/>
      <c r="C137" s="62"/>
      <c r="D137" s="62"/>
    </row>
    <row r="140" spans="1:8" ht="18.75" x14ac:dyDescent="0.25">
      <c r="A140" s="62" t="s">
        <v>3</v>
      </c>
      <c r="B140" s="62"/>
      <c r="C140" s="62"/>
      <c r="D140" s="62"/>
      <c r="E140" s="30">
        <f>E85</f>
        <v>29.76</v>
      </c>
    </row>
    <row r="141" spans="1:8" ht="18.75" x14ac:dyDescent="0.35">
      <c r="A141" s="4"/>
      <c r="B141" s="4"/>
      <c r="C141" s="4"/>
      <c r="E141" s="1" t="s">
        <v>52</v>
      </c>
    </row>
    <row r="142" spans="1:8" ht="18.75" x14ac:dyDescent="0.25">
      <c r="A142" s="62" t="s">
        <v>4</v>
      </c>
      <c r="B142" s="62"/>
      <c r="C142" s="62"/>
      <c r="D142" s="62"/>
      <c r="E142" s="30">
        <f>E87</f>
        <v>1.9253859641929236</v>
      </c>
    </row>
    <row r="143" spans="1:8" ht="18" x14ac:dyDescent="0.35">
      <c r="E143" s="1" t="s">
        <v>65</v>
      </c>
    </row>
    <row r="144" spans="1:8" ht="18.75" x14ac:dyDescent="0.25">
      <c r="A144" s="62" t="s">
        <v>63</v>
      </c>
      <c r="B144" s="62"/>
      <c r="C144" s="62"/>
      <c r="D144" s="62"/>
      <c r="E144" s="32">
        <f>E89</f>
        <v>10</v>
      </c>
    </row>
    <row r="146" spans="1:8" ht="31.5" x14ac:dyDescent="0.25">
      <c r="A146" s="19" t="s">
        <v>33</v>
      </c>
      <c r="B146" s="71" t="s">
        <v>34</v>
      </c>
      <c r="C146" s="71"/>
      <c r="D146" s="71"/>
      <c r="E146" s="19" t="s">
        <v>33</v>
      </c>
      <c r="F146" s="71" t="s">
        <v>34</v>
      </c>
      <c r="G146" s="71"/>
      <c r="H146" s="71"/>
    </row>
    <row r="147" spans="1:8" x14ac:dyDescent="0.25">
      <c r="A147" s="17">
        <v>1</v>
      </c>
      <c r="B147" s="18" t="s">
        <v>36</v>
      </c>
      <c r="C147" s="18" t="s">
        <v>35</v>
      </c>
      <c r="D147" s="18">
        <v>26.9</v>
      </c>
      <c r="E147" s="17">
        <v>7</v>
      </c>
      <c r="F147" s="18" t="s">
        <v>36</v>
      </c>
      <c r="G147" s="18" t="s">
        <v>35</v>
      </c>
      <c r="H147" s="18">
        <v>31.8</v>
      </c>
    </row>
    <row r="148" spans="1:8" x14ac:dyDescent="0.25">
      <c r="A148" s="17">
        <v>2</v>
      </c>
      <c r="B148" s="70">
        <v>28.2</v>
      </c>
      <c r="C148" s="70"/>
      <c r="D148" s="70"/>
      <c r="E148" s="17">
        <v>8</v>
      </c>
      <c r="F148" s="70">
        <v>32.700000000000003</v>
      </c>
      <c r="G148" s="70"/>
      <c r="H148" s="70"/>
    </row>
    <row r="149" spans="1:8" x14ac:dyDescent="0.25">
      <c r="A149" s="17">
        <v>3</v>
      </c>
      <c r="B149" s="70">
        <v>30.7</v>
      </c>
      <c r="C149" s="70"/>
      <c r="D149" s="70"/>
      <c r="E149" s="17">
        <v>9</v>
      </c>
      <c r="F149" s="70">
        <v>28.3</v>
      </c>
      <c r="G149" s="70"/>
      <c r="H149" s="70"/>
    </row>
    <row r="150" spans="1:8" x14ac:dyDescent="0.25">
      <c r="A150" s="17">
        <v>4</v>
      </c>
      <c r="B150" s="70">
        <v>29.3</v>
      </c>
      <c r="C150" s="70"/>
      <c r="D150" s="70"/>
      <c r="E150" s="17">
        <v>10</v>
      </c>
      <c r="F150" s="70">
        <v>29</v>
      </c>
      <c r="G150" s="70"/>
      <c r="H150" s="70"/>
    </row>
    <row r="151" spans="1:8" x14ac:dyDescent="0.25">
      <c r="A151" s="17">
        <v>5</v>
      </c>
      <c r="B151" s="70">
        <v>32</v>
      </c>
      <c r="C151" s="70"/>
      <c r="D151" s="70"/>
      <c r="E151" s="33">
        <v>11</v>
      </c>
      <c r="F151" s="75">
        <v>35.799999999999997</v>
      </c>
      <c r="G151" s="75"/>
      <c r="H151" s="75"/>
    </row>
    <row r="152" spans="1:8" x14ac:dyDescent="0.25">
      <c r="A152" s="33">
        <v>6</v>
      </c>
      <c r="B152" s="75">
        <v>36.6</v>
      </c>
      <c r="C152" s="75"/>
      <c r="D152" s="75"/>
      <c r="E152" s="17">
        <v>12</v>
      </c>
      <c r="F152" s="70">
        <v>28.7</v>
      </c>
      <c r="G152" s="70"/>
      <c r="H152" s="70"/>
    </row>
  </sheetData>
  <mergeCells count="80">
    <mergeCell ref="B151:D151"/>
    <mergeCell ref="F151:H151"/>
    <mergeCell ref="B152:D152"/>
    <mergeCell ref="F152:H152"/>
    <mergeCell ref="B148:D148"/>
    <mergeCell ref="F148:H148"/>
    <mergeCell ref="B149:D149"/>
    <mergeCell ref="F149:H149"/>
    <mergeCell ref="B150:D150"/>
    <mergeCell ref="F150:H150"/>
    <mergeCell ref="A140:D140"/>
    <mergeCell ref="A142:D142"/>
    <mergeCell ref="A144:D144"/>
    <mergeCell ref="B146:D146"/>
    <mergeCell ref="F146:H146"/>
    <mergeCell ref="A130:D130"/>
    <mergeCell ref="A132:D133"/>
    <mergeCell ref="E132:E133"/>
    <mergeCell ref="A89:D89"/>
    <mergeCell ref="A53:D53"/>
    <mergeCell ref="A124:D124"/>
    <mergeCell ref="A93:D93"/>
    <mergeCell ref="A68:E68"/>
    <mergeCell ref="A66:E66"/>
    <mergeCell ref="A83:D83"/>
    <mergeCell ref="A85:D85"/>
    <mergeCell ref="A87:D87"/>
    <mergeCell ref="A91:D91"/>
    <mergeCell ref="A55:D55"/>
    <mergeCell ref="A57:D57"/>
    <mergeCell ref="A137:D137"/>
    <mergeCell ref="C64:L64"/>
    <mergeCell ref="A59:D59"/>
    <mergeCell ref="A95:D95"/>
    <mergeCell ref="C100:L100"/>
    <mergeCell ref="E97:E98"/>
    <mergeCell ref="A97:D98"/>
    <mergeCell ref="E61:E62"/>
    <mergeCell ref="A61:D62"/>
    <mergeCell ref="A102:E102"/>
    <mergeCell ref="A104:E104"/>
    <mergeCell ref="A118:D118"/>
    <mergeCell ref="A120:D120"/>
    <mergeCell ref="A122:D122"/>
    <mergeCell ref="A126:D126"/>
    <mergeCell ref="A128:D128"/>
    <mergeCell ref="A9:H10"/>
    <mergeCell ref="A16:E16"/>
    <mergeCell ref="A20:E20"/>
    <mergeCell ref="A30:D30"/>
    <mergeCell ref="A32:E32"/>
    <mergeCell ref="A22:E22"/>
    <mergeCell ref="A11:E12"/>
    <mergeCell ref="F11:H12"/>
    <mergeCell ref="A14:E14"/>
    <mergeCell ref="A28:D28"/>
    <mergeCell ref="F14:K14"/>
    <mergeCell ref="A17:E17"/>
    <mergeCell ref="A18:E18"/>
    <mergeCell ref="A47:D47"/>
    <mergeCell ref="A49:D49"/>
    <mergeCell ref="A51:D51"/>
    <mergeCell ref="A24:D24"/>
    <mergeCell ref="A26:D26"/>
    <mergeCell ref="F59:H59"/>
    <mergeCell ref="F95:H95"/>
    <mergeCell ref="F130:H130"/>
    <mergeCell ref="A1:K1"/>
    <mergeCell ref="B4:D4"/>
    <mergeCell ref="B5:D5"/>
    <mergeCell ref="B6:D6"/>
    <mergeCell ref="B7:D7"/>
    <mergeCell ref="B2:D2"/>
    <mergeCell ref="F2:H2"/>
    <mergeCell ref="B8:D8"/>
    <mergeCell ref="F4:H4"/>
    <mergeCell ref="F5:H5"/>
    <mergeCell ref="F6:H6"/>
    <mergeCell ref="F7:H7"/>
    <mergeCell ref="F8:H8"/>
  </mergeCells>
  <pageMargins left="0.7" right="0.7" top="0.75" bottom="0.75" header="0.3" footer="0.3"/>
  <pageSetup orientation="portrait" r:id="rId1"/>
  <ignoredErrors>
    <ignoredError sqref="E124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7"/>
  <sheetViews>
    <sheetView workbookViewId="0">
      <selection activeCell="N96" sqref="N96"/>
    </sheetView>
  </sheetViews>
  <sheetFormatPr defaultRowHeight="15" x14ac:dyDescent="0.25"/>
  <cols>
    <col min="11" max="11" width="12" bestFit="1" customWidth="1"/>
    <col min="12" max="12" width="10.5703125" customWidth="1"/>
    <col min="13" max="13" width="10.7109375" customWidth="1"/>
  </cols>
  <sheetData>
    <row r="1" spans="1:10" ht="15" customHeight="1" x14ac:dyDescent="0.25">
      <c r="A1" s="79" t="s">
        <v>70</v>
      </c>
      <c r="B1" s="79"/>
      <c r="C1" s="79"/>
      <c r="D1" s="79"/>
      <c r="E1" s="79"/>
      <c r="F1" s="79"/>
      <c r="G1" s="79"/>
      <c r="H1" s="79"/>
      <c r="I1" s="79"/>
      <c r="J1" s="79"/>
    </row>
    <row r="2" spans="1:10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0" x14ac:dyDescent="0.25">
      <c r="A3" s="79"/>
      <c r="B3" s="79"/>
      <c r="C3" s="79"/>
      <c r="D3" s="79"/>
      <c r="E3" s="79"/>
      <c r="F3" s="79"/>
      <c r="G3" s="79"/>
      <c r="H3" s="79"/>
      <c r="I3" s="79"/>
      <c r="J3" s="79"/>
    </row>
    <row r="4" spans="1:10" x14ac:dyDescent="0.25">
      <c r="A4" s="35"/>
      <c r="B4" s="35"/>
      <c r="C4" s="35"/>
      <c r="D4" s="35"/>
      <c r="E4" s="35"/>
      <c r="F4" s="35"/>
      <c r="G4" s="35"/>
      <c r="H4" s="35"/>
      <c r="I4" s="35"/>
      <c r="J4" s="35"/>
    </row>
    <row r="5" spans="1:10" x14ac:dyDescent="0.25">
      <c r="A5" s="80" t="s">
        <v>68</v>
      </c>
      <c r="B5" s="80"/>
      <c r="C5" s="80"/>
      <c r="D5" s="80"/>
      <c r="E5" s="80"/>
    </row>
    <row r="6" spans="1:10" x14ac:dyDescent="0.25">
      <c r="A6" s="81" t="s">
        <v>69</v>
      </c>
      <c r="B6" s="81"/>
      <c r="C6" s="81"/>
      <c r="D6" s="81"/>
      <c r="E6" s="81"/>
    </row>
    <row r="8" spans="1:10" x14ac:dyDescent="0.25">
      <c r="A8" s="45" t="s">
        <v>71</v>
      </c>
      <c r="B8" s="45" t="s">
        <v>72</v>
      </c>
      <c r="C8" s="46" t="s">
        <v>73</v>
      </c>
      <c r="D8" s="82"/>
      <c r="E8" s="82"/>
      <c r="F8" s="82"/>
      <c r="G8" s="82"/>
      <c r="H8" s="36"/>
      <c r="I8" s="36"/>
    </row>
    <row r="9" spans="1:10" x14ac:dyDescent="0.25">
      <c r="A9" s="82"/>
      <c r="B9" s="82"/>
      <c r="C9" s="82" t="s">
        <v>74</v>
      </c>
      <c r="D9" s="45" t="s">
        <v>75</v>
      </c>
      <c r="E9" s="45" t="s">
        <v>76</v>
      </c>
      <c r="F9" s="45" t="s">
        <v>77</v>
      </c>
      <c r="G9" s="45" t="s">
        <v>78</v>
      </c>
    </row>
    <row r="10" spans="1:10" x14ac:dyDescent="0.25">
      <c r="A10" s="82"/>
      <c r="B10" s="82"/>
      <c r="C10" s="82"/>
      <c r="D10" s="47" t="s">
        <v>79</v>
      </c>
      <c r="E10" s="47" t="s">
        <v>79</v>
      </c>
      <c r="F10" s="47" t="s">
        <v>79</v>
      </c>
      <c r="G10" s="47" t="s">
        <v>79</v>
      </c>
    </row>
    <row r="11" spans="1:10" x14ac:dyDescent="0.25">
      <c r="A11" s="45">
        <v>482</v>
      </c>
      <c r="B11" s="45">
        <v>46</v>
      </c>
      <c r="C11" s="48" t="s">
        <v>80</v>
      </c>
      <c r="D11" s="49">
        <v>0</v>
      </c>
      <c r="E11" s="49">
        <v>0</v>
      </c>
      <c r="F11" s="49">
        <v>0</v>
      </c>
      <c r="G11" s="49">
        <v>0</v>
      </c>
    </row>
    <row r="12" spans="1:10" x14ac:dyDescent="0.25">
      <c r="A12" s="45"/>
      <c r="B12" s="45">
        <v>37</v>
      </c>
      <c r="C12" s="48" t="s">
        <v>81</v>
      </c>
      <c r="D12" s="49">
        <v>42.7</v>
      </c>
      <c r="E12" s="49">
        <v>39.799999999999997</v>
      </c>
      <c r="F12" s="49">
        <v>33.5</v>
      </c>
      <c r="G12" s="49">
        <v>43.1</v>
      </c>
    </row>
    <row r="13" spans="1:10" x14ac:dyDescent="0.25">
      <c r="A13" s="45">
        <v>64</v>
      </c>
      <c r="B13" s="45">
        <v>46</v>
      </c>
      <c r="C13" s="48" t="s">
        <v>80</v>
      </c>
      <c r="D13" s="49">
        <v>0</v>
      </c>
      <c r="E13" s="49">
        <v>0</v>
      </c>
      <c r="F13" s="49">
        <v>0</v>
      </c>
      <c r="G13" s="49">
        <v>0</v>
      </c>
    </row>
    <row r="14" spans="1:10" x14ac:dyDescent="0.25">
      <c r="A14" s="45"/>
      <c r="B14" s="45">
        <v>58</v>
      </c>
      <c r="C14" s="48" t="s">
        <v>82</v>
      </c>
      <c r="D14" s="49">
        <v>15.6</v>
      </c>
      <c r="E14" s="49">
        <v>18.3</v>
      </c>
      <c r="F14" s="49">
        <v>14.9</v>
      </c>
      <c r="G14" s="49">
        <v>7.1</v>
      </c>
    </row>
    <row r="15" spans="1:10" x14ac:dyDescent="0.25">
      <c r="A15" s="45"/>
      <c r="B15" s="45">
        <v>33</v>
      </c>
      <c r="C15" s="48" t="s">
        <v>83</v>
      </c>
      <c r="D15" s="49">
        <v>22.2</v>
      </c>
      <c r="E15" s="49">
        <v>12.7</v>
      </c>
      <c r="F15" s="49">
        <v>25.6</v>
      </c>
      <c r="G15" s="49">
        <v>27.1</v>
      </c>
    </row>
    <row r="16" spans="1:10" x14ac:dyDescent="0.25">
      <c r="A16" s="72" t="s">
        <v>88</v>
      </c>
      <c r="B16" s="72"/>
      <c r="C16" s="72"/>
      <c r="D16" s="72"/>
      <c r="E16" s="72"/>
      <c r="F16" s="72"/>
      <c r="G16" s="72"/>
      <c r="H16" s="72"/>
    </row>
    <row r="17" spans="1:11" x14ac:dyDescent="0.25">
      <c r="A17" s="73"/>
      <c r="B17" s="73"/>
      <c r="C17" s="73"/>
      <c r="D17" s="73"/>
      <c r="E17" s="73"/>
      <c r="F17" s="73"/>
      <c r="G17" s="73"/>
      <c r="H17" s="73"/>
    </row>
    <row r="18" spans="1:11" ht="18.75" x14ac:dyDescent="0.25">
      <c r="A18" s="62" t="s">
        <v>27</v>
      </c>
      <c r="B18" s="62"/>
      <c r="C18" s="62"/>
      <c r="D18" s="62"/>
    </row>
    <row r="19" spans="1:11" ht="18.75" x14ac:dyDescent="0.25">
      <c r="A19" s="63" t="s">
        <v>103</v>
      </c>
      <c r="B19" s="63"/>
      <c r="C19" s="63"/>
      <c r="D19" s="63"/>
      <c r="E19" s="63"/>
      <c r="F19" s="63"/>
      <c r="G19" s="63"/>
      <c r="H19" s="10">
        <v>2</v>
      </c>
    </row>
    <row r="20" spans="1:11" ht="18.75" customHeight="1" x14ac:dyDescent="0.25">
      <c r="A20" s="73" t="s">
        <v>116</v>
      </c>
      <c r="B20" s="73"/>
      <c r="C20" s="73"/>
      <c r="D20" s="73"/>
      <c r="E20" s="73"/>
      <c r="F20" s="73"/>
      <c r="G20" s="27" t="s">
        <v>47</v>
      </c>
      <c r="H20" s="28">
        <v>0.95</v>
      </c>
    </row>
    <row r="21" spans="1:11" ht="18.75" customHeight="1" x14ac:dyDescent="0.25">
      <c r="A21" s="73" t="s">
        <v>115</v>
      </c>
      <c r="B21" s="73"/>
      <c r="C21" s="73"/>
      <c r="D21" s="73"/>
      <c r="E21" s="73"/>
      <c r="F21" s="73"/>
      <c r="G21" s="29" t="s">
        <v>48</v>
      </c>
      <c r="H21" s="26">
        <f>1-H20</f>
        <v>5.0000000000000044E-2</v>
      </c>
    </row>
    <row r="23" spans="1:11" ht="18.75" x14ac:dyDescent="0.25">
      <c r="A23" s="62" t="s">
        <v>84</v>
      </c>
      <c r="B23" s="62"/>
      <c r="C23" s="62"/>
      <c r="D23" s="62"/>
      <c r="E23" s="62"/>
      <c r="F23" s="64"/>
      <c r="G23" s="64"/>
    </row>
    <row r="25" spans="1:11" ht="18.75" x14ac:dyDescent="0.25">
      <c r="A25" s="62" t="s">
        <v>85</v>
      </c>
      <c r="B25" s="62"/>
      <c r="C25" s="62"/>
      <c r="D25" s="62"/>
      <c r="E25" s="62"/>
      <c r="F25" s="64"/>
      <c r="G25" s="64"/>
      <c r="H25" s="64"/>
      <c r="I25" s="64"/>
      <c r="J25" s="64"/>
      <c r="K25" s="64"/>
    </row>
    <row r="27" spans="1:11" ht="18.75" x14ac:dyDescent="0.25">
      <c r="A27" s="62" t="s">
        <v>86</v>
      </c>
      <c r="B27" s="62"/>
      <c r="C27" s="62"/>
      <c r="D27" s="62"/>
      <c r="E27" s="62"/>
      <c r="F27" s="64"/>
      <c r="G27" s="64"/>
      <c r="H27" s="64"/>
    </row>
    <row r="29" spans="1:11" ht="18.75" x14ac:dyDescent="0.3">
      <c r="A29" s="37" t="s">
        <v>87</v>
      </c>
      <c r="B29" s="62" t="s">
        <v>89</v>
      </c>
      <c r="C29" s="62"/>
      <c r="D29" s="62"/>
      <c r="E29" s="62"/>
      <c r="F29" s="62"/>
      <c r="G29" s="62"/>
      <c r="H29" s="62"/>
    </row>
    <row r="30" spans="1:11" ht="15" customHeight="1" x14ac:dyDescent="0.25"/>
    <row r="31" spans="1:11" ht="15" customHeight="1" x14ac:dyDescent="0.25">
      <c r="A31" s="73"/>
      <c r="B31" s="73"/>
      <c r="C31" s="73"/>
      <c r="D31" s="73"/>
      <c r="E31" s="73"/>
      <c r="F31" s="73" t="s">
        <v>54</v>
      </c>
      <c r="G31" s="73"/>
      <c r="H31" s="73"/>
      <c r="I31" s="73"/>
    </row>
    <row r="32" spans="1:11" x14ac:dyDescent="0.25">
      <c r="A32" s="73"/>
      <c r="B32" s="73"/>
      <c r="C32" s="73"/>
      <c r="D32" s="73"/>
      <c r="E32" s="73"/>
      <c r="F32" s="73"/>
      <c r="G32" s="73"/>
      <c r="H32" s="73"/>
      <c r="I32" s="73"/>
    </row>
    <row r="34" spans="1:12" ht="15.75" x14ac:dyDescent="0.25">
      <c r="A34" s="73"/>
      <c r="B34" s="73"/>
      <c r="C34" s="73"/>
      <c r="D34" s="73"/>
      <c r="E34" s="73"/>
      <c r="F34" s="73" t="s">
        <v>104</v>
      </c>
      <c r="G34" s="73"/>
      <c r="H34" s="73"/>
      <c r="I34" s="73"/>
      <c r="J34" s="73"/>
      <c r="K34" s="73"/>
    </row>
    <row r="36" spans="1:12" ht="18.75" x14ac:dyDescent="0.25">
      <c r="A36" s="62" t="s">
        <v>50</v>
      </c>
      <c r="B36" s="62"/>
      <c r="C36" s="62"/>
      <c r="D36" s="62"/>
      <c r="E36" s="62"/>
    </row>
    <row r="38" spans="1:12" x14ac:dyDescent="0.25">
      <c r="A38" s="21" t="s">
        <v>90</v>
      </c>
      <c r="B38" s="2" t="s">
        <v>91</v>
      </c>
      <c r="C38" s="2" t="s">
        <v>92</v>
      </c>
      <c r="D38" s="2" t="s">
        <v>93</v>
      </c>
      <c r="E38" s="2" t="s">
        <v>94</v>
      </c>
      <c r="F38" s="2"/>
      <c r="G38" s="2" t="s">
        <v>64</v>
      </c>
      <c r="H38" s="2"/>
      <c r="I38" s="2"/>
      <c r="J38" s="2"/>
      <c r="K38" s="2"/>
      <c r="L38" s="2"/>
    </row>
    <row r="39" spans="1:12" x14ac:dyDescent="0.25">
      <c r="A39" s="2" t="s">
        <v>95</v>
      </c>
      <c r="B39" s="53"/>
      <c r="C39" s="54"/>
      <c r="D39" s="54"/>
      <c r="E39" s="54"/>
      <c r="F39" s="54"/>
      <c r="G39" s="54"/>
      <c r="H39" s="54"/>
      <c r="I39" s="54"/>
      <c r="J39" s="54"/>
      <c r="K39" s="54"/>
      <c r="L39" s="55"/>
    </row>
    <row r="40" spans="1:12" x14ac:dyDescent="0.25">
      <c r="A40" s="2">
        <v>1</v>
      </c>
      <c r="B40" s="21">
        <f>D12</f>
        <v>42.7</v>
      </c>
      <c r="C40" s="21">
        <f>E12</f>
        <v>39.799999999999997</v>
      </c>
      <c r="D40" s="21">
        <f>F12</f>
        <v>33.5</v>
      </c>
      <c r="E40" s="21">
        <f>G12</f>
        <v>43.1</v>
      </c>
      <c r="F40" s="21">
        <f>AVERAGE(B40:E40)</f>
        <v>39.774999999999999</v>
      </c>
      <c r="G40" s="2">
        <f>COUNT(B40:E40)</f>
        <v>4</v>
      </c>
      <c r="H40" s="21">
        <f>MAX(B40:F40)-MIN(B40:F40)</f>
        <v>9.6000000000000014</v>
      </c>
      <c r="I40" s="21">
        <f>MAX(B40:E40)</f>
        <v>43.1</v>
      </c>
      <c r="J40" s="21">
        <f>MIN(B40:E40)</f>
        <v>33.5</v>
      </c>
      <c r="K40" s="21">
        <f>ABS(I40-F40)</f>
        <v>3.3250000000000028</v>
      </c>
      <c r="L40" s="21">
        <f>ABS(J40-F40)</f>
        <v>6.2749999999999986</v>
      </c>
    </row>
    <row r="41" spans="1:12" x14ac:dyDescent="0.25">
      <c r="A41" s="2">
        <v>2</v>
      </c>
      <c r="B41" s="21">
        <f t="shared" ref="B41:E42" si="0">D14</f>
        <v>15.6</v>
      </c>
      <c r="C41" s="21">
        <f t="shared" si="0"/>
        <v>18.3</v>
      </c>
      <c r="D41" s="21">
        <f t="shared" si="0"/>
        <v>14.9</v>
      </c>
      <c r="E41" s="21">
        <f t="shared" si="0"/>
        <v>7.1</v>
      </c>
      <c r="F41" s="21">
        <f>AVERAGE(B41:E41)</f>
        <v>13.975</v>
      </c>
      <c r="G41" s="2">
        <f>COUNT(B41:E41)</f>
        <v>4</v>
      </c>
      <c r="H41" s="21">
        <f>MAX(B41:F41)-MIN(B41:F41)</f>
        <v>11.200000000000001</v>
      </c>
      <c r="I41" s="21">
        <f>MAX(B41:E41)</f>
        <v>18.3</v>
      </c>
      <c r="J41" s="21">
        <f>MIN(B41:E41)</f>
        <v>7.1</v>
      </c>
      <c r="K41" s="21">
        <f>ABS(I41-F41)</f>
        <v>4.3250000000000011</v>
      </c>
      <c r="L41" s="21">
        <f>ABS(J41-F41)</f>
        <v>6.875</v>
      </c>
    </row>
    <row r="42" spans="1:12" x14ac:dyDescent="0.25">
      <c r="A42" s="2">
        <v>3</v>
      </c>
      <c r="B42" s="21">
        <f t="shared" si="0"/>
        <v>22.2</v>
      </c>
      <c r="C42" s="21">
        <f t="shared" si="0"/>
        <v>12.7</v>
      </c>
      <c r="D42" s="21">
        <f t="shared" si="0"/>
        <v>25.6</v>
      </c>
      <c r="E42" s="21">
        <f t="shared" si="0"/>
        <v>27.1</v>
      </c>
      <c r="F42" s="21">
        <f>AVERAGE(B42:E42)</f>
        <v>21.9</v>
      </c>
      <c r="G42" s="2">
        <f>COUNT(B42:E42)</f>
        <v>4</v>
      </c>
      <c r="H42" s="21">
        <f>MAX(B42:F42)-MIN(B42:F42)</f>
        <v>14.400000000000002</v>
      </c>
      <c r="I42" s="21">
        <f>MAX(B42:E42)</f>
        <v>27.1</v>
      </c>
      <c r="J42" s="21">
        <f>MIN(B42:E42)</f>
        <v>12.7</v>
      </c>
      <c r="K42" s="21">
        <f>ABS(I42-F42)</f>
        <v>5.2000000000000028</v>
      </c>
      <c r="L42" s="21">
        <f>ABS(J42-F42)</f>
        <v>9.1999999999999993</v>
      </c>
    </row>
    <row r="43" spans="1:12" ht="18" x14ac:dyDescent="0.35">
      <c r="A43" s="78"/>
      <c r="B43" s="78"/>
      <c r="C43" s="78"/>
      <c r="D43" s="78"/>
      <c r="E43" s="39">
        <f>G43*K43</f>
        <v>10.267190462828671</v>
      </c>
      <c r="F43" s="40" t="s">
        <v>96</v>
      </c>
      <c r="G43" s="13">
        <f>H19*SQRT(2)</f>
        <v>2.8284271247461903</v>
      </c>
      <c r="I43" s="77" t="s">
        <v>106</v>
      </c>
      <c r="J43" s="77"/>
      <c r="K43" s="34">
        <v>3.63</v>
      </c>
    </row>
    <row r="44" spans="1:12" x14ac:dyDescent="0.25">
      <c r="B44" s="1"/>
      <c r="D44" s="1"/>
    </row>
    <row r="45" spans="1:12" x14ac:dyDescent="0.25">
      <c r="A45">
        <v>1</v>
      </c>
      <c r="B45" s="38">
        <f>H40</f>
        <v>9.6000000000000014</v>
      </c>
      <c r="C45" s="1" t="s">
        <v>101</v>
      </c>
      <c r="D45" s="38">
        <f>E43</f>
        <v>10.267190462828671</v>
      </c>
      <c r="E45" s="76" t="s">
        <v>102</v>
      </c>
      <c r="F45" s="76"/>
      <c r="G45" s="76"/>
    </row>
    <row r="46" spans="1:12" ht="18" x14ac:dyDescent="0.35">
      <c r="A46">
        <v>2</v>
      </c>
      <c r="B46" s="38">
        <f>H41</f>
        <v>11.200000000000001</v>
      </c>
      <c r="C46" s="1" t="s">
        <v>97</v>
      </c>
      <c r="D46" s="38">
        <f>E43</f>
        <v>10.267190462828671</v>
      </c>
      <c r="E46" s="41" t="s">
        <v>98</v>
      </c>
      <c r="F46" s="40" t="s">
        <v>99</v>
      </c>
      <c r="G46" s="38">
        <f>J41</f>
        <v>7.1</v>
      </c>
      <c r="H46" s="76" t="s">
        <v>100</v>
      </c>
      <c r="I46" s="76"/>
    </row>
    <row r="47" spans="1:12" ht="18" x14ac:dyDescent="0.35">
      <c r="A47">
        <v>3</v>
      </c>
      <c r="B47" s="38">
        <f>H42</f>
        <v>14.400000000000002</v>
      </c>
      <c r="C47" s="1" t="s">
        <v>97</v>
      </c>
      <c r="D47" s="38">
        <f>E43</f>
        <v>10.267190462828671</v>
      </c>
      <c r="E47" s="41" t="s">
        <v>98</v>
      </c>
      <c r="F47" s="40" t="s">
        <v>99</v>
      </c>
      <c r="G47" s="42">
        <f>J42</f>
        <v>12.7</v>
      </c>
      <c r="H47" s="76" t="s">
        <v>100</v>
      </c>
      <c r="I47" s="76"/>
    </row>
    <row r="49" spans="1:12" x14ac:dyDescent="0.25">
      <c r="A49" s="68" t="s">
        <v>114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</row>
    <row r="50" spans="1:12" x14ac:dyDescent="0.25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</row>
    <row r="52" spans="1:12" ht="18.75" x14ac:dyDescent="0.25">
      <c r="A52" s="62" t="s">
        <v>51</v>
      </c>
      <c r="B52" s="62"/>
      <c r="C52" s="62"/>
      <c r="D52" s="62"/>
      <c r="E52" s="62"/>
    </row>
    <row r="54" spans="1:12" x14ac:dyDescent="0.25">
      <c r="A54" s="21" t="s">
        <v>90</v>
      </c>
      <c r="B54" s="2" t="s">
        <v>91</v>
      </c>
      <c r="C54" s="2" t="s">
        <v>92</v>
      </c>
      <c r="D54" s="2" t="s">
        <v>93</v>
      </c>
      <c r="E54" s="2" t="s">
        <v>94</v>
      </c>
      <c r="F54" s="2"/>
      <c r="G54" s="2" t="s">
        <v>64</v>
      </c>
      <c r="H54" s="2"/>
      <c r="I54" s="2"/>
      <c r="J54" s="2"/>
      <c r="K54" s="2"/>
      <c r="L54" s="2"/>
    </row>
    <row r="55" spans="1:12" x14ac:dyDescent="0.25">
      <c r="A55" s="2" t="s">
        <v>95</v>
      </c>
      <c r="B55" s="53"/>
      <c r="C55" s="54"/>
      <c r="D55" s="54"/>
      <c r="E55" s="54"/>
      <c r="F55" s="54"/>
      <c r="G55" s="54"/>
      <c r="H55" s="54"/>
      <c r="I55" s="54"/>
      <c r="J55" s="54"/>
      <c r="K55" s="54"/>
      <c r="L55" s="55"/>
    </row>
    <row r="56" spans="1:12" x14ac:dyDescent="0.25">
      <c r="A56" s="2">
        <v>2</v>
      </c>
      <c r="B56" s="21">
        <f>D14</f>
        <v>15.6</v>
      </c>
      <c r="C56" s="21">
        <f>E14</f>
        <v>18.3</v>
      </c>
      <c r="D56" s="21">
        <f>F14</f>
        <v>14.9</v>
      </c>
      <c r="E56" s="21"/>
      <c r="F56" s="21">
        <f>AVERAGE(B56:E56)</f>
        <v>16.266666666666666</v>
      </c>
      <c r="G56" s="2">
        <f>COUNT(B56:E56)</f>
        <v>3</v>
      </c>
      <c r="H56" s="21">
        <f>MAX(B56:F56)-MIN(B56:F56)</f>
        <v>3.4000000000000004</v>
      </c>
      <c r="I56" s="21">
        <f>MAX(B56:E56)</f>
        <v>18.3</v>
      </c>
      <c r="J56" s="21">
        <f>MIN(B56:E56)</f>
        <v>14.9</v>
      </c>
      <c r="K56" s="21">
        <f>ABS(I56-F56)</f>
        <v>2.033333333333335</v>
      </c>
      <c r="L56" s="21">
        <f>ABS(J56-F56)</f>
        <v>1.3666666666666654</v>
      </c>
    </row>
    <row r="57" spans="1:12" x14ac:dyDescent="0.25">
      <c r="A57" s="2">
        <v>3</v>
      </c>
      <c r="B57" s="21">
        <f>D15</f>
        <v>22.2</v>
      </c>
      <c r="C57" s="21"/>
      <c r="D57" s="21">
        <f>F15</f>
        <v>25.6</v>
      </c>
      <c r="E57" s="21">
        <f>G15</f>
        <v>27.1</v>
      </c>
      <c r="F57" s="21">
        <f>AVERAGE(B57:E57)</f>
        <v>24.966666666666669</v>
      </c>
      <c r="G57" s="2">
        <f>COUNT(B57:E57)</f>
        <v>3</v>
      </c>
      <c r="H57" s="21">
        <f>MAX(B57:F57)-MIN(B57:F57)</f>
        <v>4.9000000000000021</v>
      </c>
      <c r="I57" s="21">
        <f>MAX(B57:E57)</f>
        <v>27.1</v>
      </c>
      <c r="J57" s="21">
        <f>MIN(B57:E57)</f>
        <v>22.2</v>
      </c>
      <c r="K57" s="21">
        <f>ABS(I57-F57)</f>
        <v>2.1333333333333329</v>
      </c>
      <c r="L57" s="21">
        <f>ABS(J57-F57)</f>
        <v>2.7666666666666693</v>
      </c>
    </row>
    <row r="58" spans="1:12" ht="18" x14ac:dyDescent="0.35">
      <c r="A58" s="78"/>
      <c r="B58" s="78"/>
      <c r="C58" s="78"/>
      <c r="D58" s="78"/>
      <c r="E58" s="39">
        <f>G58*K58</f>
        <v>9.3620937829098896</v>
      </c>
      <c r="F58" s="40" t="s">
        <v>96</v>
      </c>
      <c r="G58" s="13">
        <f>H19*SQRT(2)</f>
        <v>2.8284271247461903</v>
      </c>
      <c r="I58" s="77" t="s">
        <v>107</v>
      </c>
      <c r="J58" s="77"/>
      <c r="K58" s="34">
        <v>3.31</v>
      </c>
    </row>
    <row r="59" spans="1:12" x14ac:dyDescent="0.25">
      <c r="B59" s="1"/>
      <c r="D59" s="1"/>
    </row>
    <row r="60" spans="1:12" x14ac:dyDescent="0.25">
      <c r="A60">
        <v>2</v>
      </c>
      <c r="B60" s="38">
        <f>H56</f>
        <v>3.4000000000000004</v>
      </c>
      <c r="C60" s="1" t="s">
        <v>101</v>
      </c>
      <c r="D60" s="38">
        <f>E58</f>
        <v>9.3620937829098896</v>
      </c>
      <c r="E60" s="41" t="s">
        <v>98</v>
      </c>
      <c r="F60" s="76" t="s">
        <v>105</v>
      </c>
      <c r="G60" s="76"/>
      <c r="H60" s="76"/>
      <c r="I60" s="43"/>
    </row>
    <row r="61" spans="1:12" x14ac:dyDescent="0.25">
      <c r="A61">
        <v>3</v>
      </c>
      <c r="B61" s="38">
        <f>H57</f>
        <v>4.9000000000000021</v>
      </c>
      <c r="C61" s="1" t="s">
        <v>101</v>
      </c>
      <c r="D61" s="38">
        <f>E58</f>
        <v>9.3620937829098896</v>
      </c>
      <c r="E61" s="41" t="s">
        <v>98</v>
      </c>
      <c r="F61" s="76" t="s">
        <v>105</v>
      </c>
      <c r="G61" s="76"/>
      <c r="H61" s="76"/>
      <c r="I61" s="43"/>
    </row>
    <row r="63" spans="1:12" ht="18.75" x14ac:dyDescent="0.3">
      <c r="A63" s="37" t="s">
        <v>108</v>
      </c>
      <c r="B63" s="62" t="s">
        <v>109</v>
      </c>
      <c r="C63" s="62"/>
      <c r="D63" s="62"/>
      <c r="E63" s="62"/>
      <c r="F63" s="62"/>
      <c r="G63" s="62"/>
      <c r="H63" s="62"/>
    </row>
    <row r="64" spans="1:12" ht="15" customHeight="1" x14ac:dyDescent="0.25"/>
    <row r="65" spans="1:12" ht="15" customHeight="1" x14ac:dyDescent="0.25">
      <c r="A65" s="73"/>
      <c r="B65" s="73"/>
      <c r="C65" s="73"/>
      <c r="D65" s="73"/>
      <c r="E65" s="73"/>
      <c r="F65" s="73" t="s">
        <v>54</v>
      </c>
      <c r="G65" s="73"/>
      <c r="H65" s="73"/>
      <c r="I65" s="73"/>
    </row>
    <row r="66" spans="1:12" x14ac:dyDescent="0.25">
      <c r="A66" s="73"/>
      <c r="B66" s="73"/>
      <c r="C66" s="73"/>
      <c r="D66" s="73"/>
      <c r="E66" s="73"/>
      <c r="F66" s="73"/>
      <c r="G66" s="73"/>
      <c r="H66" s="73"/>
      <c r="I66" s="73"/>
    </row>
    <row r="67" spans="1:12" x14ac:dyDescent="0.25">
      <c r="A67" s="73"/>
      <c r="B67" s="73"/>
      <c r="C67" s="73"/>
      <c r="D67" s="73"/>
      <c r="E67" s="73"/>
      <c r="F67" s="73"/>
      <c r="G67" s="73"/>
      <c r="H67" s="73"/>
      <c r="I67" s="73"/>
    </row>
    <row r="68" spans="1:12" ht="15.75" x14ac:dyDescent="0.25">
      <c r="A68" s="73"/>
      <c r="B68" s="73"/>
      <c r="C68" s="73"/>
      <c r="D68" s="73"/>
      <c r="E68" s="73"/>
      <c r="F68" s="73" t="s">
        <v>110</v>
      </c>
      <c r="G68" s="73"/>
      <c r="H68" s="73"/>
      <c r="I68" s="73"/>
      <c r="J68" s="73"/>
      <c r="K68" s="73"/>
    </row>
    <row r="70" spans="1:12" ht="18.75" x14ac:dyDescent="0.25">
      <c r="A70" s="62" t="s">
        <v>50</v>
      </c>
      <c r="B70" s="62"/>
      <c r="C70" s="62"/>
      <c r="D70" s="62"/>
      <c r="E70" s="62"/>
    </row>
    <row r="72" spans="1:12" ht="17.25" x14ac:dyDescent="0.25">
      <c r="A72" s="21" t="s">
        <v>90</v>
      </c>
      <c r="B72" s="2" t="s">
        <v>91</v>
      </c>
      <c r="C72" s="2" t="s">
        <v>92</v>
      </c>
      <c r="D72" s="2" t="s">
        <v>93</v>
      </c>
      <c r="E72" s="2" t="s">
        <v>94</v>
      </c>
      <c r="F72" s="2"/>
      <c r="G72" s="44" t="s">
        <v>112</v>
      </c>
      <c r="H72" s="2" t="s">
        <v>113</v>
      </c>
      <c r="I72" s="2"/>
      <c r="J72" s="2"/>
      <c r="K72" s="2"/>
      <c r="L72" s="2"/>
    </row>
    <row r="73" spans="1:12" x14ac:dyDescent="0.25">
      <c r="A73" s="2" t="s">
        <v>95</v>
      </c>
      <c r="B73" s="56"/>
      <c r="C73" s="57"/>
      <c r="D73" s="57"/>
      <c r="E73" s="57"/>
      <c r="F73" s="57"/>
      <c r="G73" s="57"/>
      <c r="H73" s="57"/>
      <c r="I73" s="57"/>
      <c r="J73" s="57"/>
      <c r="K73" s="57"/>
      <c r="L73" s="58"/>
    </row>
    <row r="74" spans="1:12" x14ac:dyDescent="0.25">
      <c r="A74" s="2">
        <v>1</v>
      </c>
      <c r="B74" s="21">
        <f>D12</f>
        <v>42.7</v>
      </c>
      <c r="C74" s="21">
        <f>E12</f>
        <v>39.799999999999997</v>
      </c>
      <c r="D74" s="21">
        <f>F12</f>
        <v>33.5</v>
      </c>
      <c r="E74" s="21">
        <f>G12</f>
        <v>43.1</v>
      </c>
      <c r="F74" s="21">
        <f>AVERAGE(B74:E74)</f>
        <v>39.774999999999999</v>
      </c>
      <c r="G74" s="21">
        <f>(STDEV(B74:E74))^2</f>
        <v>19.662500000000012</v>
      </c>
      <c r="H74" s="21">
        <f>COUNT(B74:E74)-1</f>
        <v>3</v>
      </c>
      <c r="I74" s="21">
        <f>MAX(B74:E74)</f>
        <v>43.1</v>
      </c>
      <c r="J74" s="21">
        <f>MIN(B74:E74)</f>
        <v>33.5</v>
      </c>
      <c r="K74" s="21">
        <f>ABS(I74-F74)</f>
        <v>3.3250000000000028</v>
      </c>
      <c r="L74" s="21">
        <f>ABS(J74-F74)</f>
        <v>6.2749999999999986</v>
      </c>
    </row>
    <row r="75" spans="1:12" x14ac:dyDescent="0.25">
      <c r="A75" s="2">
        <v>2</v>
      </c>
      <c r="B75" s="21">
        <f t="shared" ref="B75:E76" si="1">D14</f>
        <v>15.6</v>
      </c>
      <c r="C75" s="21">
        <f t="shared" si="1"/>
        <v>18.3</v>
      </c>
      <c r="D75" s="21">
        <f t="shared" si="1"/>
        <v>14.9</v>
      </c>
      <c r="E75" s="21">
        <f t="shared" si="1"/>
        <v>7.1</v>
      </c>
      <c r="F75" s="21">
        <f>AVERAGE(B75:E75)</f>
        <v>13.975</v>
      </c>
      <c r="G75" s="21">
        <f t="shared" ref="G75:G76" si="2">(STDEV(B75:E75))^2</f>
        <v>23.155833333333323</v>
      </c>
      <c r="H75" s="21">
        <f t="shared" ref="H75:H76" si="3">COUNT(B75:E75)-1</f>
        <v>3</v>
      </c>
      <c r="I75" s="21">
        <f>MAX(B75:E75)</f>
        <v>18.3</v>
      </c>
      <c r="J75" s="21">
        <f>MIN(B75:E75)</f>
        <v>7.1</v>
      </c>
      <c r="K75" s="21">
        <f>ABS(I75-F75)</f>
        <v>4.3250000000000011</v>
      </c>
      <c r="L75" s="21">
        <f>ABS(J75-F75)</f>
        <v>6.875</v>
      </c>
    </row>
    <row r="76" spans="1:12" x14ac:dyDescent="0.25">
      <c r="A76" s="2">
        <v>3</v>
      </c>
      <c r="B76" s="21">
        <f t="shared" si="1"/>
        <v>22.2</v>
      </c>
      <c r="C76" s="21">
        <f t="shared" si="1"/>
        <v>12.7</v>
      </c>
      <c r="D76" s="21">
        <f t="shared" si="1"/>
        <v>25.6</v>
      </c>
      <c r="E76" s="21">
        <f t="shared" si="1"/>
        <v>27.1</v>
      </c>
      <c r="F76" s="21">
        <f>AVERAGE(B76:E76)</f>
        <v>21.9</v>
      </c>
      <c r="G76" s="21">
        <f t="shared" si="2"/>
        <v>41.820000000000164</v>
      </c>
      <c r="H76" s="21">
        <f t="shared" si="3"/>
        <v>3</v>
      </c>
      <c r="I76" s="21">
        <f>MAX(B76:E76)</f>
        <v>27.1</v>
      </c>
      <c r="J76" s="21">
        <f>MIN(B76:E76)</f>
        <v>12.7</v>
      </c>
      <c r="K76" s="21">
        <f>ABS(I76-F76)</f>
        <v>5.2000000000000028</v>
      </c>
      <c r="L76" s="21">
        <f>ABS(J76-F76)</f>
        <v>9.1999999999999993</v>
      </c>
    </row>
    <row r="77" spans="1:12" ht="18" x14ac:dyDescent="0.35">
      <c r="A77" s="78"/>
      <c r="B77" s="78"/>
      <c r="C77" s="78"/>
      <c r="D77" s="78"/>
      <c r="E77" s="83">
        <f>G77^2*K77/H74</f>
        <v>20.839274408669812</v>
      </c>
      <c r="F77" s="40" t="s">
        <v>96</v>
      </c>
      <c r="G77" s="13">
        <f>H19*SQRT(2)</f>
        <v>2.8284271247461903</v>
      </c>
      <c r="I77" s="77"/>
      <c r="J77" s="77"/>
      <c r="K77" s="34">
        <f>CHIINV(H21,H74)</f>
        <v>7.8147279032511774</v>
      </c>
    </row>
    <row r="78" spans="1:12" x14ac:dyDescent="0.25">
      <c r="A78" s="41"/>
      <c r="B78" s="41"/>
      <c r="C78" s="41"/>
      <c r="D78" s="41"/>
      <c r="E78" s="84"/>
      <c r="F78" s="40"/>
      <c r="G78" s="13"/>
      <c r="I78" s="59"/>
      <c r="J78" s="59"/>
      <c r="K78" s="34"/>
    </row>
    <row r="79" spans="1:12" ht="17.25" x14ac:dyDescent="0.25">
      <c r="B79" s="60" t="s">
        <v>112</v>
      </c>
      <c r="D79" s="1"/>
    </row>
    <row r="80" spans="1:12" x14ac:dyDescent="0.25">
      <c r="A80">
        <v>1</v>
      </c>
      <c r="B80" s="38">
        <f>G74</f>
        <v>19.662500000000012</v>
      </c>
      <c r="C80" s="1" t="s">
        <v>101</v>
      </c>
      <c r="D80" s="38">
        <f>E77</f>
        <v>20.839274408669812</v>
      </c>
      <c r="E80" s="76" t="s">
        <v>102</v>
      </c>
      <c r="F80" s="76"/>
      <c r="G80" s="76"/>
    </row>
    <row r="81" spans="1:12" ht="18" x14ac:dyDescent="0.35">
      <c r="A81">
        <v>2</v>
      </c>
      <c r="B81" s="38">
        <f t="shared" ref="B81:B82" si="4">G75</f>
        <v>23.155833333333323</v>
      </c>
      <c r="C81" s="1" t="s">
        <v>97</v>
      </c>
      <c r="D81" s="38">
        <f>E77</f>
        <v>20.839274408669812</v>
      </c>
      <c r="E81" s="41" t="s">
        <v>98</v>
      </c>
      <c r="F81" s="40" t="s">
        <v>99</v>
      </c>
      <c r="G81" s="38">
        <f>J75</f>
        <v>7.1</v>
      </c>
      <c r="H81" s="76" t="s">
        <v>100</v>
      </c>
      <c r="I81" s="76"/>
    </row>
    <row r="82" spans="1:12" ht="18" x14ac:dyDescent="0.35">
      <c r="A82">
        <v>3</v>
      </c>
      <c r="B82" s="38">
        <f t="shared" si="4"/>
        <v>41.820000000000164</v>
      </c>
      <c r="C82" s="1" t="s">
        <v>97</v>
      </c>
      <c r="D82" s="38">
        <f>E77</f>
        <v>20.839274408669812</v>
      </c>
      <c r="E82" s="41" t="s">
        <v>98</v>
      </c>
      <c r="F82" s="40" t="s">
        <v>99</v>
      </c>
      <c r="G82" s="42">
        <f>J76</f>
        <v>12.7</v>
      </c>
      <c r="H82" s="76" t="s">
        <v>100</v>
      </c>
      <c r="I82" s="76"/>
    </row>
    <row r="84" spans="1:12" x14ac:dyDescent="0.25">
      <c r="A84" s="68" t="s">
        <v>114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</row>
    <row r="85" spans="1:12" x14ac:dyDescent="0.25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</row>
    <row r="87" spans="1:12" ht="18.75" x14ac:dyDescent="0.25">
      <c r="A87" s="62" t="s">
        <v>51</v>
      </c>
      <c r="B87" s="62"/>
      <c r="C87" s="62"/>
      <c r="D87" s="62"/>
      <c r="E87" s="62"/>
    </row>
    <row r="89" spans="1:12" ht="17.25" x14ac:dyDescent="0.25">
      <c r="A89" s="21" t="s">
        <v>90</v>
      </c>
      <c r="B89" s="2" t="s">
        <v>91</v>
      </c>
      <c r="C89" s="2" t="s">
        <v>92</v>
      </c>
      <c r="D89" s="2" t="s">
        <v>93</v>
      </c>
      <c r="E89" s="2" t="s">
        <v>94</v>
      </c>
      <c r="F89" s="2"/>
      <c r="G89" s="44" t="s">
        <v>112</v>
      </c>
      <c r="H89" s="2" t="s">
        <v>113</v>
      </c>
      <c r="I89" s="2"/>
      <c r="J89" s="2"/>
      <c r="K89" s="2"/>
      <c r="L89" s="2"/>
    </row>
    <row r="90" spans="1:12" x14ac:dyDescent="0.25">
      <c r="A90" s="2" t="s">
        <v>95</v>
      </c>
      <c r="B90" s="56"/>
      <c r="C90" s="57"/>
      <c r="D90" s="57"/>
      <c r="E90" s="57"/>
      <c r="F90" s="57"/>
      <c r="G90" s="57"/>
      <c r="H90" s="57"/>
      <c r="I90" s="57"/>
      <c r="J90" s="57"/>
      <c r="K90" s="57"/>
      <c r="L90" s="58"/>
    </row>
    <row r="91" spans="1:12" x14ac:dyDescent="0.25">
      <c r="A91" s="2">
        <v>2</v>
      </c>
      <c r="B91" s="21">
        <f>D14</f>
        <v>15.6</v>
      </c>
      <c r="C91" s="21">
        <f>E14</f>
        <v>18.3</v>
      </c>
      <c r="D91" s="21">
        <f>F14</f>
        <v>14.9</v>
      </c>
      <c r="E91" s="21"/>
      <c r="F91" s="21">
        <f>AVERAGE(B91:E91)</f>
        <v>16.266666666666666</v>
      </c>
      <c r="G91" s="21">
        <f>(STDEV(B91:E91))^2</f>
        <v>3.2233333333333349</v>
      </c>
      <c r="H91" s="21">
        <f>COUNT(B91:E91)-1</f>
        <v>2</v>
      </c>
      <c r="I91" s="21">
        <f>MAX(B91:E91)</f>
        <v>18.3</v>
      </c>
      <c r="J91" s="21">
        <f>MIN(B91:E91)</f>
        <v>14.9</v>
      </c>
      <c r="K91" s="21">
        <f>ABS(I91-F91)</f>
        <v>2.033333333333335</v>
      </c>
      <c r="L91" s="21">
        <f>ABS(J91-F91)</f>
        <v>1.3666666666666654</v>
      </c>
    </row>
    <row r="92" spans="1:12" x14ac:dyDescent="0.25">
      <c r="A92" s="2">
        <v>3</v>
      </c>
      <c r="B92" s="21">
        <f>D15</f>
        <v>22.2</v>
      </c>
      <c r="C92" s="21"/>
      <c r="D92" s="21">
        <f t="shared" ref="D92" si="5">F15</f>
        <v>25.6</v>
      </c>
      <c r="E92" s="21">
        <f t="shared" ref="E92" si="6">G15</f>
        <v>27.1</v>
      </c>
      <c r="F92" s="21">
        <f>AVERAGE(B92:E92)</f>
        <v>24.966666666666669</v>
      </c>
      <c r="G92" s="21">
        <f>(STDEV(B92:E92))^2</f>
        <v>6.3033333333333408</v>
      </c>
      <c r="H92" s="21">
        <f>COUNT(B92:E92)-1</f>
        <v>2</v>
      </c>
      <c r="I92" s="21">
        <f>MAX(B92:E92)</f>
        <v>27.1</v>
      </c>
      <c r="J92" s="21">
        <f>MIN(B92:E92)</f>
        <v>22.2</v>
      </c>
      <c r="K92" s="21">
        <f>ABS(I92-F92)</f>
        <v>2.1333333333333329</v>
      </c>
      <c r="L92" s="21">
        <f>ABS(J92-F92)</f>
        <v>2.7666666666666693</v>
      </c>
    </row>
    <row r="93" spans="1:12" ht="18" x14ac:dyDescent="0.35">
      <c r="A93" s="78"/>
      <c r="B93" s="78"/>
      <c r="C93" s="78"/>
      <c r="D93" s="78"/>
      <c r="E93" s="83">
        <f>G93^2*K93/H91</f>
        <v>23.965858188431923</v>
      </c>
      <c r="F93" s="40" t="s">
        <v>96</v>
      </c>
      <c r="G93" s="13">
        <f>H19*SQRT(2)</f>
        <v>2.8284271247461903</v>
      </c>
      <c r="I93" s="77"/>
      <c r="J93" s="77"/>
      <c r="K93" s="34">
        <f>CHIINV(H21,H91)</f>
        <v>5.9914645471079799</v>
      </c>
    </row>
    <row r="94" spans="1:12" x14ac:dyDescent="0.25">
      <c r="A94" s="76"/>
      <c r="B94" s="76"/>
      <c r="C94" s="76"/>
      <c r="D94" s="76"/>
      <c r="E94" s="84"/>
      <c r="F94" s="40"/>
      <c r="G94" s="13"/>
      <c r="I94" s="59"/>
      <c r="J94" s="59"/>
      <c r="K94" s="34"/>
    </row>
    <row r="95" spans="1:12" ht="17.25" x14ac:dyDescent="0.25">
      <c r="B95" s="60" t="s">
        <v>112</v>
      </c>
      <c r="D95" s="1"/>
    </row>
    <row r="96" spans="1:12" x14ac:dyDescent="0.25">
      <c r="A96">
        <v>2</v>
      </c>
      <c r="B96" s="38">
        <f>G91</f>
        <v>3.2233333333333349</v>
      </c>
      <c r="C96" s="1" t="s">
        <v>101</v>
      </c>
      <c r="D96" s="38">
        <f>E93</f>
        <v>23.965858188431923</v>
      </c>
      <c r="E96" s="41" t="s">
        <v>98</v>
      </c>
      <c r="F96" s="76" t="s">
        <v>105</v>
      </c>
      <c r="G96" s="76"/>
      <c r="H96" s="76"/>
      <c r="I96" s="43"/>
    </row>
    <row r="97" spans="1:9" x14ac:dyDescent="0.25">
      <c r="A97">
        <v>3</v>
      </c>
      <c r="B97" s="38">
        <f>G92</f>
        <v>6.3033333333333408</v>
      </c>
      <c r="C97" s="1" t="s">
        <v>101</v>
      </c>
      <c r="D97" s="38">
        <f>E93</f>
        <v>23.965858188431923</v>
      </c>
      <c r="E97" s="41" t="s">
        <v>98</v>
      </c>
      <c r="F97" s="76" t="s">
        <v>105</v>
      </c>
      <c r="G97" s="76"/>
      <c r="H97" s="76"/>
      <c r="I97" s="43"/>
    </row>
  </sheetData>
  <mergeCells count="54">
    <mergeCell ref="A20:F20"/>
    <mergeCell ref="A21:F21"/>
    <mergeCell ref="I93:J93"/>
    <mergeCell ref="F96:H96"/>
    <mergeCell ref="F97:H97"/>
    <mergeCell ref="E77:E78"/>
    <mergeCell ref="E93:E94"/>
    <mergeCell ref="A93:D94"/>
    <mergeCell ref="H81:I81"/>
    <mergeCell ref="H82:I82"/>
    <mergeCell ref="A84:K85"/>
    <mergeCell ref="A87:E87"/>
    <mergeCell ref="A70:E70"/>
    <mergeCell ref="A77:D77"/>
    <mergeCell ref="I77:J77"/>
    <mergeCell ref="E80:G80"/>
    <mergeCell ref="A68:E68"/>
    <mergeCell ref="F68:K68"/>
    <mergeCell ref="A65:E67"/>
    <mergeCell ref="F65:I67"/>
    <mergeCell ref="A1:J3"/>
    <mergeCell ref="A5:E5"/>
    <mergeCell ref="A6:E6"/>
    <mergeCell ref="A9:A10"/>
    <mergeCell ref="B9:B10"/>
    <mergeCell ref="C9:C10"/>
    <mergeCell ref="D8:G8"/>
    <mergeCell ref="F31:I32"/>
    <mergeCell ref="F23:G23"/>
    <mergeCell ref="F25:K25"/>
    <mergeCell ref="A27:E27"/>
    <mergeCell ref="F27:H27"/>
    <mergeCell ref="A25:E25"/>
    <mergeCell ref="B63:H63"/>
    <mergeCell ref="A49:K50"/>
    <mergeCell ref="A52:E52"/>
    <mergeCell ref="H47:I47"/>
    <mergeCell ref="H46:I46"/>
    <mergeCell ref="A16:H17"/>
    <mergeCell ref="A31:E32"/>
    <mergeCell ref="F60:H60"/>
    <mergeCell ref="F61:H61"/>
    <mergeCell ref="I43:J43"/>
    <mergeCell ref="I58:J58"/>
    <mergeCell ref="A58:D58"/>
    <mergeCell ref="A43:D43"/>
    <mergeCell ref="A18:D18"/>
    <mergeCell ref="A19:G19"/>
    <mergeCell ref="F34:K34"/>
    <mergeCell ref="E45:G45"/>
    <mergeCell ref="A34:E34"/>
    <mergeCell ref="A36:E36"/>
    <mergeCell ref="B29:H29"/>
    <mergeCell ref="A23:E2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Zadatak_2.1</vt:lpstr>
      <vt:lpstr>Zadatak_2.2</vt:lpstr>
      <vt:lpstr>Zadatak_2.3</vt:lpstr>
      <vt:lpstr>Zadatak_2.4</vt:lpstr>
      <vt:lpstr>Zadatak_2.5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</dc:creator>
  <cp:lastModifiedBy>Windows User</cp:lastModifiedBy>
  <dcterms:created xsi:type="dcterms:W3CDTF">2020-03-22T15:50:25Z</dcterms:created>
  <dcterms:modified xsi:type="dcterms:W3CDTF">2024-03-04T13:10:33Z</dcterms:modified>
</cp:coreProperties>
</file>